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9855" activeTab="0"/>
  </bookViews>
  <sheets>
    <sheet name="Formblatt" sheetId="1" r:id="rId1"/>
    <sheet name="B' und Raummaße" sheetId="2" r:id="rId2"/>
    <sheet name="Interpolation" sheetId="3" r:id="rId3"/>
  </sheets>
  <definedNames>
    <definedName name="_xlnm.Print_Area" localSheetId="0">'Formblatt'!$B$5:$AK$55</definedName>
  </definedNames>
  <calcPr fullCalcOnLoad="1"/>
</workbook>
</file>

<file path=xl/sharedStrings.xml><?xml version="1.0" encoding="utf-8"?>
<sst xmlns="http://schemas.openxmlformats.org/spreadsheetml/2006/main" count="197" uniqueCount="134">
  <si>
    <t xml:space="preserve"> Projekt-Nr. / Bezeichnung</t>
  </si>
  <si>
    <t>RAUM-HEIZLAST</t>
  </si>
  <si>
    <t>Datum</t>
  </si>
  <si>
    <t>Wohneinheit</t>
  </si>
  <si>
    <t>Geschoss</t>
  </si>
  <si>
    <t>Raum-Nr. /Name</t>
  </si>
  <si>
    <t>Innentemperatur</t>
  </si>
  <si>
    <t>Geometrie</t>
  </si>
  <si>
    <t>Raumbreite</t>
  </si>
  <si>
    <t>Raumlänge</t>
  </si>
  <si>
    <t>Raumfläche</t>
  </si>
  <si>
    <t>Geschosshöhe</t>
  </si>
  <si>
    <t>Deckendicke</t>
  </si>
  <si>
    <t>Raumhöhe</t>
  </si>
  <si>
    <t>Raumvolumen</t>
  </si>
  <si>
    <t>Erdreich</t>
  </si>
  <si>
    <t>Tiefe unter Erdreich</t>
  </si>
  <si>
    <t>Erdreich berührter Umfang</t>
  </si>
  <si>
    <t>d</t>
  </si>
  <si>
    <t>z</t>
  </si>
  <si>
    <t>P</t>
  </si>
  <si>
    <t>Lüftung</t>
  </si>
  <si>
    <t>Luftwechselrate</t>
  </si>
  <si>
    <t>Koeffizient Abschirmklasse</t>
  </si>
  <si>
    <t>Höhe über Erdreich</t>
  </si>
  <si>
    <t>Höhen-Korrekturfaktor</t>
  </si>
  <si>
    <t>Zuluft-Volumenstrom</t>
  </si>
  <si>
    <t>-Temperatur</t>
  </si>
  <si>
    <t>-Temp. Reduktionsfaktor</t>
  </si>
  <si>
    <t>Abluft-Volumenstrom</t>
  </si>
  <si>
    <t>Zusatzheizung</t>
  </si>
  <si>
    <t>Wiederaufheizfaktor</t>
  </si>
  <si>
    <t>e</t>
  </si>
  <si>
    <t>h</t>
  </si>
  <si>
    <r>
      <t>f</t>
    </r>
    <r>
      <rPr>
        <sz val="6"/>
        <rFont val="Times New Roman"/>
        <family val="1"/>
      </rPr>
      <t>V,mech,inf</t>
    </r>
  </si>
  <si>
    <r>
      <t>f</t>
    </r>
    <r>
      <rPr>
        <sz val="6"/>
        <rFont val="Times New Roman"/>
        <family val="1"/>
      </rPr>
      <t>Vsu</t>
    </r>
  </si>
  <si>
    <r>
      <t>q</t>
    </r>
    <r>
      <rPr>
        <sz val="6"/>
        <rFont val="Times New Roman"/>
        <family val="1"/>
      </rPr>
      <t>su</t>
    </r>
  </si>
  <si>
    <t>-</t>
  </si>
  <si>
    <t>m</t>
  </si>
  <si>
    <t>m³/h</t>
  </si>
  <si>
    <t>°C</t>
  </si>
  <si>
    <t>W/m²</t>
  </si>
  <si>
    <t>Orientierung</t>
  </si>
  <si>
    <t>Bauteil</t>
  </si>
  <si>
    <t>Anzahl</t>
  </si>
  <si>
    <t>Breite</t>
  </si>
  <si>
    <t>Länge / Höhe</t>
  </si>
  <si>
    <t>Bruttofläche</t>
  </si>
  <si>
    <t>Abzugsfläche</t>
  </si>
  <si>
    <t>Nettofläche</t>
  </si>
  <si>
    <t>grenzt an</t>
  </si>
  <si>
    <t>angrenzende Temperatur</t>
  </si>
  <si>
    <t>Korrektur- Faktoren</t>
  </si>
  <si>
    <t>U-Wert</t>
  </si>
  <si>
    <t>Korrekturwert Wärmebrücke</t>
  </si>
  <si>
    <t>Transmissions- wärmeverlust</t>
  </si>
  <si>
    <t>Wärmeverlust- koeffizient</t>
  </si>
  <si>
    <t>korrigierter      U-Wert</t>
  </si>
  <si>
    <t>n</t>
  </si>
  <si>
    <t>l / h</t>
  </si>
  <si>
    <t>b</t>
  </si>
  <si>
    <t>A</t>
  </si>
  <si>
    <r>
      <t>A</t>
    </r>
    <r>
      <rPr>
        <sz val="6"/>
        <rFont val="Times New Roman"/>
        <family val="1"/>
      </rPr>
      <t>Abzug</t>
    </r>
  </si>
  <si>
    <t>A'</t>
  </si>
  <si>
    <t>B'</t>
  </si>
  <si>
    <t>e/u</t>
  </si>
  <si>
    <t>g/b</t>
  </si>
  <si>
    <t>m²</t>
  </si>
  <si>
    <t>U</t>
  </si>
  <si>
    <t>W/m²K</t>
  </si>
  <si>
    <r>
      <t>q</t>
    </r>
    <r>
      <rPr>
        <sz val="10"/>
        <rFont val="Times New Roman"/>
        <family val="1"/>
      </rPr>
      <t>u/</t>
    </r>
    <r>
      <rPr>
        <sz val="10"/>
        <rFont val="Symbol"/>
        <family val="1"/>
      </rPr>
      <t>q</t>
    </r>
    <r>
      <rPr>
        <sz val="6"/>
        <rFont val="Times New Roman"/>
        <family val="1"/>
      </rPr>
      <t>b</t>
    </r>
  </si>
  <si>
    <r>
      <t>e</t>
    </r>
    <r>
      <rPr>
        <sz val="6"/>
        <rFont val="Times New Roman"/>
        <family val="1"/>
      </rPr>
      <t>k</t>
    </r>
    <r>
      <rPr>
        <sz val="10"/>
        <rFont val="Times New Roman"/>
        <family val="1"/>
      </rPr>
      <t>/b</t>
    </r>
    <r>
      <rPr>
        <sz val="6"/>
        <rFont val="Times New Roman"/>
        <family val="1"/>
      </rPr>
      <t>u</t>
    </r>
  </si>
  <si>
    <r>
      <t>f</t>
    </r>
    <r>
      <rPr>
        <sz val="6"/>
        <rFont val="Times New Roman"/>
        <family val="1"/>
      </rPr>
      <t>g2</t>
    </r>
    <r>
      <rPr>
        <sz val="10"/>
        <rFont val="Times New Roman"/>
        <family val="1"/>
      </rPr>
      <t>/f</t>
    </r>
    <r>
      <rPr>
        <sz val="6"/>
        <rFont val="Times New Roman"/>
        <family val="1"/>
      </rPr>
      <t>ij</t>
    </r>
  </si>
  <si>
    <r>
      <t>D</t>
    </r>
    <r>
      <rPr>
        <sz val="10"/>
        <rFont val="Times New Roman"/>
        <family val="1"/>
      </rPr>
      <t>U</t>
    </r>
    <r>
      <rPr>
        <sz val="6"/>
        <rFont val="Times New Roman"/>
        <family val="1"/>
      </rPr>
      <t>WB</t>
    </r>
  </si>
  <si>
    <r>
      <t>F</t>
    </r>
    <r>
      <rPr>
        <sz val="6"/>
        <rFont val="Times New Roman"/>
        <family val="1"/>
      </rPr>
      <t>T</t>
    </r>
  </si>
  <si>
    <r>
      <t>H</t>
    </r>
    <r>
      <rPr>
        <sz val="6"/>
        <rFont val="Times New Roman"/>
        <family val="1"/>
      </rPr>
      <t>T</t>
    </r>
  </si>
  <si>
    <r>
      <t>U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/U</t>
    </r>
    <r>
      <rPr>
        <sz val="6"/>
        <rFont val="Times New Roman"/>
        <family val="1"/>
      </rPr>
      <t>equiv</t>
    </r>
  </si>
  <si>
    <t>W/K</t>
  </si>
  <si>
    <t>W</t>
  </si>
  <si>
    <t>natürliche Infiltration</t>
  </si>
  <si>
    <t>mechanischer Zuluftvolumenstrom</t>
  </si>
  <si>
    <t>Abluftvolumenüberschuss</t>
  </si>
  <si>
    <t>thermisch wirksamer Luftvolumenstrom</t>
  </si>
  <si>
    <t>W/m³</t>
  </si>
  <si>
    <r>
      <t>n</t>
    </r>
    <r>
      <rPr>
        <b/>
        <sz val="6"/>
        <rFont val="Times New Roman"/>
        <family val="1"/>
      </rPr>
      <t>min</t>
    </r>
  </si>
  <si>
    <r>
      <t>n</t>
    </r>
    <r>
      <rPr>
        <sz val="6"/>
        <rFont val="Times New Roman"/>
        <family val="1"/>
      </rPr>
      <t>50</t>
    </r>
  </si>
  <si>
    <t>Norm- Außentemperatur</t>
  </si>
  <si>
    <r>
      <t>LÜFTUNGSWÄRMEVERLUST                              H</t>
    </r>
    <r>
      <rPr>
        <b/>
        <sz val="6"/>
        <rFont val="Times New Roman"/>
        <family val="1"/>
      </rPr>
      <t>V</t>
    </r>
    <r>
      <rPr>
        <b/>
        <sz val="10"/>
        <rFont val="Times New Roman"/>
        <family val="1"/>
      </rPr>
      <t xml:space="preserve"> / </t>
    </r>
    <r>
      <rPr>
        <b/>
        <sz val="10"/>
        <rFont val="Symbol"/>
        <family val="1"/>
      </rPr>
      <t>F</t>
    </r>
    <r>
      <rPr>
        <b/>
        <sz val="6"/>
        <rFont val="Times New Roman"/>
        <family val="1"/>
      </rPr>
      <t>V</t>
    </r>
  </si>
  <si>
    <r>
      <t xml:space="preserve">NETTO-HEIZLAST                                                   </t>
    </r>
    <r>
      <rPr>
        <b/>
        <sz val="10"/>
        <rFont val="Symbol"/>
        <family val="1"/>
      </rPr>
      <t>F</t>
    </r>
    <r>
      <rPr>
        <b/>
        <sz val="6"/>
        <rFont val="Times New Roman"/>
        <family val="1"/>
      </rPr>
      <t>HL,Netto</t>
    </r>
  </si>
  <si>
    <r>
      <t xml:space="preserve">ZUSATZ-AUFHEIZLEISTUNG                               </t>
    </r>
    <r>
      <rPr>
        <b/>
        <sz val="10"/>
        <rFont val="Symbol"/>
        <family val="1"/>
      </rPr>
      <t>F</t>
    </r>
    <r>
      <rPr>
        <b/>
        <sz val="6"/>
        <rFont val="Times New Roman"/>
        <family val="1"/>
      </rPr>
      <t>RH</t>
    </r>
  </si>
  <si>
    <r>
      <t xml:space="preserve">NORM-HEIZLAST                                                    </t>
    </r>
    <r>
      <rPr>
        <b/>
        <sz val="10"/>
        <rFont val="Symbol"/>
        <family val="1"/>
      </rPr>
      <t>F</t>
    </r>
    <r>
      <rPr>
        <b/>
        <sz val="6"/>
        <rFont val="Times New Roman"/>
        <family val="1"/>
      </rPr>
      <t>HL</t>
    </r>
  </si>
  <si>
    <r>
      <t>TRANSMISSIONSWÄRMEVERLUST                   H</t>
    </r>
    <r>
      <rPr>
        <b/>
        <sz val="6"/>
        <rFont val="Times New Roman"/>
        <family val="1"/>
      </rPr>
      <t>T</t>
    </r>
    <r>
      <rPr>
        <b/>
        <sz val="10"/>
        <rFont val="Times New Roman"/>
        <family val="1"/>
      </rPr>
      <t xml:space="preserve"> / </t>
    </r>
    <r>
      <rPr>
        <b/>
        <sz val="10"/>
        <rFont val="Symbol"/>
        <family val="1"/>
      </rPr>
      <t>F</t>
    </r>
    <r>
      <rPr>
        <b/>
        <sz val="6"/>
        <rFont val="Times New Roman"/>
        <family val="1"/>
      </rPr>
      <t>T</t>
    </r>
  </si>
  <si>
    <t>Jahersmittel der Außentemperatur</t>
  </si>
  <si>
    <t>Korrektureingabe i j für angrenzende Temperatur</t>
  </si>
  <si>
    <r>
      <t>f</t>
    </r>
    <r>
      <rPr>
        <b/>
        <sz val="6"/>
        <color indexed="12"/>
        <rFont val="Times New Roman"/>
        <family val="1"/>
      </rPr>
      <t>ij</t>
    </r>
    <r>
      <rPr>
        <b/>
        <sz val="10"/>
        <color indexed="12"/>
        <rFont val="Times New Roman"/>
        <family val="1"/>
      </rPr>
      <t>=</t>
    </r>
  </si>
  <si>
    <r>
      <t>f</t>
    </r>
    <r>
      <rPr>
        <sz val="6"/>
        <rFont val="Times New Roman"/>
        <family val="1"/>
      </rPr>
      <t>RH</t>
    </r>
  </si>
  <si>
    <t>m³</t>
  </si>
  <si>
    <r>
      <t>l</t>
    </r>
    <r>
      <rPr>
        <sz val="6"/>
        <rFont val="Times New Roman"/>
        <family val="1"/>
      </rPr>
      <t>R</t>
    </r>
  </si>
  <si>
    <r>
      <t>b</t>
    </r>
    <r>
      <rPr>
        <sz val="6"/>
        <rFont val="Times New Roman"/>
        <family val="1"/>
      </rPr>
      <t>R</t>
    </r>
  </si>
  <si>
    <r>
      <t>A</t>
    </r>
    <r>
      <rPr>
        <sz val="6"/>
        <rFont val="Times New Roman"/>
        <family val="1"/>
      </rPr>
      <t>R</t>
    </r>
  </si>
  <si>
    <r>
      <t>h</t>
    </r>
    <r>
      <rPr>
        <sz val="6"/>
        <rFont val="Times New Roman"/>
        <family val="1"/>
      </rPr>
      <t>G</t>
    </r>
  </si>
  <si>
    <r>
      <t>h</t>
    </r>
    <r>
      <rPr>
        <sz val="6"/>
        <rFont val="Times New Roman"/>
        <family val="1"/>
      </rPr>
      <t>R</t>
    </r>
  </si>
  <si>
    <r>
      <t>V</t>
    </r>
    <r>
      <rPr>
        <sz val="6"/>
        <rFont val="Times New Roman"/>
        <family val="1"/>
      </rPr>
      <t>R</t>
    </r>
  </si>
  <si>
    <r>
      <t>q</t>
    </r>
    <r>
      <rPr>
        <sz val="6"/>
        <rFont val="Times New Roman"/>
        <family val="1"/>
      </rPr>
      <t>int</t>
    </r>
  </si>
  <si>
    <t>Seite   R</t>
  </si>
  <si>
    <t>04.2004 / EFH Herold</t>
  </si>
  <si>
    <t>erdreichberührt</t>
  </si>
  <si>
    <t>abzüglich</t>
  </si>
  <si>
    <t xml:space="preserve"> fg2 =</t>
  </si>
  <si>
    <t>Tabelle</t>
  </si>
  <si>
    <t>effektiv</t>
  </si>
  <si>
    <t>B'-Wert</t>
  </si>
  <si>
    <r>
      <t>U</t>
    </r>
    <r>
      <rPr>
        <sz val="6"/>
        <rFont val="Arial"/>
        <family val="2"/>
      </rPr>
      <t>Boden</t>
    </r>
    <r>
      <rPr>
        <sz val="10"/>
        <rFont val="Arial"/>
        <family val="0"/>
      </rPr>
      <t xml:space="preserve"> =</t>
    </r>
  </si>
  <si>
    <t>Breite(licht)</t>
  </si>
  <si>
    <t>Länge(licht)</t>
  </si>
  <si>
    <t>Wand(innen)</t>
  </si>
  <si>
    <t>B´=</t>
  </si>
  <si>
    <t>Wand(außen)</t>
  </si>
  <si>
    <t>Breite Brutto</t>
  </si>
  <si>
    <t>Länge Brutto</t>
  </si>
  <si>
    <t>P=</t>
  </si>
  <si>
    <t>A=</t>
  </si>
  <si>
    <t>EG</t>
  </si>
  <si>
    <t>B´-Wert   raumweise (    )</t>
  </si>
  <si>
    <t>N</t>
  </si>
  <si>
    <t>AW</t>
  </si>
  <si>
    <t>AF</t>
  </si>
  <si>
    <t>O</t>
  </si>
  <si>
    <t>AT</t>
  </si>
  <si>
    <t>IW</t>
  </si>
  <si>
    <t>IT</t>
  </si>
  <si>
    <t>001 / Wohnzimmer</t>
  </si>
  <si>
    <t>Mindest-Luftwechsel</t>
  </si>
  <si>
    <t>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</si>
</sst>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dd/mm/yy"/>
  </numFmts>
  <fonts count="16">
    <font>
      <sz val="10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10"/>
      <name val="Symbol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b/>
      <sz val="10"/>
      <name val="Arial"/>
      <family val="2"/>
    </font>
    <font>
      <sz val="10"/>
      <color indexed="14"/>
      <name val="Times New Roman"/>
      <family val="1"/>
    </font>
    <font>
      <sz val="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textRotation="9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3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173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173" fontId="14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4" fontId="15" fillId="0" borderId="0" xfId="0" applyNumberFormat="1" applyFont="1" applyAlignment="1">
      <alignment/>
    </xf>
    <xf numFmtId="174" fontId="13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center"/>
    </xf>
    <xf numFmtId="174" fontId="14" fillId="0" borderId="0" xfId="0" applyNumberFormat="1" applyFont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1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10" fillId="0" borderId="11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4" fillId="2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172" fontId="0" fillId="0" borderId="1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72" fontId="0" fillId="0" borderId="13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172" fontId="0" fillId="0" borderId="6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 horizontal="center"/>
    </xf>
    <xf numFmtId="2" fontId="0" fillId="0" borderId="6" xfId="0" applyNumberFormat="1" applyFont="1" applyBorder="1" applyAlignment="1" applyProtection="1">
      <alignment horizontal="center"/>
      <protection locked="0"/>
    </xf>
    <xf numFmtId="2" fontId="0" fillId="0" borderId="7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6" xfId="0" applyNumberFormat="1" applyFont="1" applyBorder="1" applyAlignment="1" applyProtection="1">
      <alignment horizontal="center"/>
      <protection locked="0"/>
    </xf>
    <xf numFmtId="0" fontId="0" fillId="0" borderId="7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2" fontId="0" fillId="0" borderId="4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10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1" fontId="0" fillId="0" borderId="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0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6" xfId="0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/>
    </xf>
    <xf numFmtId="2" fontId="10" fillId="0" borderId="11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" fillId="2" borderId="1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2" xfId="0" applyFont="1" applyBorder="1" applyAlignment="1">
      <alignment/>
    </xf>
    <xf numFmtId="175" fontId="0" fillId="0" borderId="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7.emf" /><Relationship Id="rId6" Type="http://schemas.openxmlformats.org/officeDocument/2006/relationships/image" Target="../media/image9.emf" /><Relationship Id="rId7" Type="http://schemas.openxmlformats.org/officeDocument/2006/relationships/image" Target="../media/image6.emf" /><Relationship Id="rId8" Type="http://schemas.openxmlformats.org/officeDocument/2006/relationships/image" Target="../media/image8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3.emf" /><Relationship Id="rId1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742950</xdr:colOff>
      <xdr:row>22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62950" cy="3562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F57"/>
  <sheetViews>
    <sheetView tabSelected="1" workbookViewId="0" topLeftCell="A1">
      <selection activeCell="AM24" sqref="AM24"/>
    </sheetView>
  </sheetViews>
  <sheetFormatPr defaultColWidth="11.421875" defaultRowHeight="12.75"/>
  <cols>
    <col min="1" max="41" width="2.7109375" style="1" customWidth="1"/>
    <col min="42" max="42" width="4.421875" style="1" bestFit="1" customWidth="1"/>
    <col min="43" max="43" width="2.7109375" style="1" customWidth="1"/>
    <col min="44" max="44" width="6.421875" style="1" bestFit="1" customWidth="1"/>
    <col min="45" max="51" width="2.7109375" style="1" customWidth="1"/>
    <col min="52" max="52" width="3.57421875" style="1" bestFit="1" customWidth="1"/>
    <col min="53" max="53" width="6.421875" style="1" bestFit="1" customWidth="1"/>
    <col min="54" max="57" width="2.7109375" style="1" customWidth="1"/>
    <col min="58" max="58" width="4.421875" style="1" bestFit="1" customWidth="1"/>
    <col min="59" max="16384" width="2.7109375" style="1" customWidth="1"/>
  </cols>
  <sheetData>
    <row r="5" spans="2:37" ht="12.75"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105</v>
      </c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6"/>
    </row>
    <row r="6" spans="2:37" ht="6" customHeight="1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</row>
    <row r="7" spans="2:37" ht="12.75">
      <c r="B7" s="137" t="s">
        <v>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  <c r="T7" s="140" t="s">
        <v>2</v>
      </c>
      <c r="U7" s="140"/>
      <c r="V7" s="140"/>
      <c r="W7" s="140"/>
      <c r="X7" s="140"/>
      <c r="Y7" s="140"/>
      <c r="Z7" s="141">
        <v>38191</v>
      </c>
      <c r="AA7" s="141"/>
      <c r="AB7" s="141"/>
      <c r="AC7" s="141"/>
      <c r="AD7" s="141"/>
      <c r="AE7" s="141"/>
      <c r="AF7" s="143" t="s">
        <v>104</v>
      </c>
      <c r="AG7" s="143"/>
      <c r="AH7" s="143"/>
      <c r="AI7" s="52">
        <v>5</v>
      </c>
      <c r="AJ7" s="52"/>
      <c r="AK7" s="142"/>
    </row>
    <row r="8" spans="2:37" ht="6" customHeigh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</row>
    <row r="9" spans="2:37" ht="12.75">
      <c r="B9" s="149" t="s">
        <v>3</v>
      </c>
      <c r="C9" s="140"/>
      <c r="D9" s="140"/>
      <c r="E9" s="140"/>
      <c r="F9" s="140"/>
      <c r="G9" s="140"/>
      <c r="H9" s="140"/>
      <c r="I9" s="140"/>
      <c r="J9" s="140"/>
      <c r="K9" s="140" t="s">
        <v>4</v>
      </c>
      <c r="L9" s="140"/>
      <c r="M9" s="140"/>
      <c r="N9" s="140"/>
      <c r="O9" s="52" t="s">
        <v>122</v>
      </c>
      <c r="P9" s="52"/>
      <c r="Q9" s="52"/>
      <c r="R9" s="52"/>
      <c r="S9" s="52"/>
      <c r="T9" s="148" t="s">
        <v>5</v>
      </c>
      <c r="U9" s="148"/>
      <c r="V9" s="148"/>
      <c r="W9" s="148"/>
      <c r="X9" s="148"/>
      <c r="Y9" s="148"/>
      <c r="Z9" s="120" t="s">
        <v>131</v>
      </c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1"/>
    </row>
    <row r="10" spans="2:37" ht="6" customHeight="1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</row>
    <row r="11" spans="2:49" ht="12.75">
      <c r="B11" s="150" t="s">
        <v>6</v>
      </c>
      <c r="C11" s="151"/>
      <c r="D11" s="151"/>
      <c r="E11" s="151"/>
      <c r="F11" s="151"/>
      <c r="G11" s="147"/>
      <c r="H11" s="147"/>
      <c r="I11" s="147"/>
      <c r="J11" s="147"/>
      <c r="K11" s="146" t="s">
        <v>103</v>
      </c>
      <c r="L11" s="147"/>
      <c r="M11" s="17"/>
      <c r="N11" s="52">
        <v>20</v>
      </c>
      <c r="O11" s="52"/>
      <c r="P11" s="52"/>
      <c r="Q11" s="18" t="s">
        <v>40</v>
      </c>
      <c r="R11" s="18"/>
      <c r="S11" s="152" t="s">
        <v>21</v>
      </c>
      <c r="T11" s="152"/>
      <c r="U11" s="152"/>
      <c r="V11" s="152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9"/>
      <c r="AN11" s="53" t="s">
        <v>86</v>
      </c>
      <c r="AO11" s="53"/>
      <c r="AP11" s="53"/>
      <c r="AQ11" s="53"/>
      <c r="AR11" s="53"/>
      <c r="AS11" s="53"/>
      <c r="AT11" s="53"/>
      <c r="AU11" s="53">
        <v>-14</v>
      </c>
      <c r="AV11" s="53"/>
      <c r="AW11" s="53"/>
    </row>
    <row r="12" spans="2:37" ht="6" customHeight="1">
      <c r="B12" s="14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45"/>
    </row>
    <row r="13" spans="2:49" ht="12.75">
      <c r="B13" s="22" t="s">
        <v>7</v>
      </c>
      <c r="T13" s="118" t="s">
        <v>132</v>
      </c>
      <c r="U13" s="118"/>
      <c r="V13" s="118"/>
      <c r="W13" s="118"/>
      <c r="X13" s="118"/>
      <c r="Y13" s="118"/>
      <c r="Z13" s="118"/>
      <c r="AA13" s="118"/>
      <c r="AB13" s="6"/>
      <c r="AC13" s="95" t="s">
        <v>84</v>
      </c>
      <c r="AD13" s="95"/>
      <c r="AE13" s="95"/>
      <c r="AF13" s="112">
        <v>0.5</v>
      </c>
      <c r="AG13" s="112"/>
      <c r="AH13" s="112"/>
      <c r="AI13" s="112"/>
      <c r="AJ13" s="5"/>
      <c r="AK13" s="21"/>
      <c r="AN13" s="63" t="s">
        <v>92</v>
      </c>
      <c r="AO13" s="63"/>
      <c r="AP13" s="63"/>
      <c r="AQ13" s="63"/>
      <c r="AR13" s="63"/>
      <c r="AS13" s="63"/>
      <c r="AT13" s="63"/>
      <c r="AU13" s="53"/>
      <c r="AV13" s="53"/>
      <c r="AW13" s="53"/>
    </row>
    <row r="14" spans="2:48" ht="12.75">
      <c r="B14" s="20"/>
      <c r="C14" s="116" t="s">
        <v>8</v>
      </c>
      <c r="D14" s="116"/>
      <c r="E14" s="116"/>
      <c r="F14" s="116"/>
      <c r="G14" s="116"/>
      <c r="H14" s="116"/>
      <c r="I14" s="116"/>
      <c r="K14" s="116" t="s">
        <v>98</v>
      </c>
      <c r="L14" s="116"/>
      <c r="N14" s="65">
        <v>4</v>
      </c>
      <c r="O14" s="65"/>
      <c r="P14" s="65"/>
      <c r="Q14" s="4" t="s">
        <v>38</v>
      </c>
      <c r="R14" s="4"/>
      <c r="T14" s="116" t="s">
        <v>22</v>
      </c>
      <c r="U14" s="116"/>
      <c r="V14" s="116"/>
      <c r="W14" s="116"/>
      <c r="X14" s="116"/>
      <c r="Y14" s="116"/>
      <c r="Z14" s="116"/>
      <c r="AA14" s="116"/>
      <c r="AC14" s="78" t="s">
        <v>85</v>
      </c>
      <c r="AD14" s="78"/>
      <c r="AE14" s="78"/>
      <c r="AF14" s="65">
        <v>3</v>
      </c>
      <c r="AG14" s="65"/>
      <c r="AH14" s="65"/>
      <c r="AI14" s="65"/>
      <c r="AJ14" s="5"/>
      <c r="AK14" s="21"/>
      <c r="AN14" s="63"/>
      <c r="AO14" s="63"/>
      <c r="AP14" s="63"/>
      <c r="AQ14" s="63"/>
      <c r="AR14" s="63"/>
      <c r="AS14" s="63"/>
      <c r="AT14" s="63"/>
      <c r="AV14" s="11">
        <v>7</v>
      </c>
    </row>
    <row r="15" spans="2:37" ht="12.75">
      <c r="B15" s="20"/>
      <c r="C15" s="116" t="s">
        <v>9</v>
      </c>
      <c r="D15" s="116"/>
      <c r="E15" s="116"/>
      <c r="F15" s="116"/>
      <c r="G15" s="116"/>
      <c r="H15" s="116"/>
      <c r="I15" s="116"/>
      <c r="K15" s="116" t="s">
        <v>97</v>
      </c>
      <c r="L15" s="116"/>
      <c r="N15" s="117">
        <v>4.2</v>
      </c>
      <c r="O15" s="117"/>
      <c r="P15" s="117"/>
      <c r="Q15" s="4" t="s">
        <v>38</v>
      </c>
      <c r="R15" s="4"/>
      <c r="T15" s="116" t="s">
        <v>23</v>
      </c>
      <c r="U15" s="116"/>
      <c r="V15" s="116"/>
      <c r="W15" s="116"/>
      <c r="X15" s="116"/>
      <c r="Y15" s="116"/>
      <c r="Z15" s="116"/>
      <c r="AA15" s="116"/>
      <c r="AC15" s="78" t="s">
        <v>32</v>
      </c>
      <c r="AD15" s="78"/>
      <c r="AE15" s="78"/>
      <c r="AF15" s="65">
        <v>0.02</v>
      </c>
      <c r="AG15" s="65"/>
      <c r="AH15" s="65"/>
      <c r="AI15" s="65"/>
      <c r="AJ15" s="5" t="s">
        <v>37</v>
      </c>
      <c r="AK15" s="21"/>
    </row>
    <row r="16" spans="2:37" ht="12.75">
      <c r="B16" s="20"/>
      <c r="C16" s="116" t="s">
        <v>10</v>
      </c>
      <c r="D16" s="116"/>
      <c r="E16" s="116"/>
      <c r="F16" s="116"/>
      <c r="G16" s="116"/>
      <c r="H16" s="116"/>
      <c r="I16" s="116"/>
      <c r="K16" s="116" t="s">
        <v>99</v>
      </c>
      <c r="L16" s="116"/>
      <c r="N16" s="117">
        <f>N14*N15</f>
        <v>16.8</v>
      </c>
      <c r="O16" s="117"/>
      <c r="P16" s="117"/>
      <c r="Q16" s="4" t="s">
        <v>67</v>
      </c>
      <c r="R16" s="4"/>
      <c r="T16" s="116" t="s">
        <v>24</v>
      </c>
      <c r="U16" s="116"/>
      <c r="V16" s="116"/>
      <c r="W16" s="116"/>
      <c r="X16" s="116"/>
      <c r="Y16" s="116"/>
      <c r="Z16" s="116"/>
      <c r="AA16" s="116"/>
      <c r="AC16" s="78" t="s">
        <v>33</v>
      </c>
      <c r="AD16" s="78"/>
      <c r="AE16" s="78"/>
      <c r="AF16" s="65">
        <v>1.5</v>
      </c>
      <c r="AG16" s="65"/>
      <c r="AH16" s="65"/>
      <c r="AI16" s="65"/>
      <c r="AJ16" s="5" t="s">
        <v>38</v>
      </c>
      <c r="AK16" s="21"/>
    </row>
    <row r="17" spans="2:37" ht="12.75">
      <c r="B17" s="20"/>
      <c r="C17" s="116" t="s">
        <v>11</v>
      </c>
      <c r="D17" s="116"/>
      <c r="E17" s="116"/>
      <c r="F17" s="116"/>
      <c r="G17" s="116"/>
      <c r="H17" s="116"/>
      <c r="I17" s="116"/>
      <c r="K17" s="116" t="s">
        <v>100</v>
      </c>
      <c r="L17" s="116"/>
      <c r="N17" s="117">
        <v>2.8</v>
      </c>
      <c r="O17" s="117"/>
      <c r="P17" s="117"/>
      <c r="Q17" s="4" t="s">
        <v>38</v>
      </c>
      <c r="R17" s="4"/>
      <c r="T17" s="116" t="s">
        <v>25</v>
      </c>
      <c r="U17" s="116"/>
      <c r="V17" s="116"/>
      <c r="W17" s="116"/>
      <c r="X17" s="116"/>
      <c r="Y17" s="116"/>
      <c r="Z17" s="116"/>
      <c r="AA17" s="116"/>
      <c r="AC17" s="115" t="s">
        <v>32</v>
      </c>
      <c r="AD17" s="115"/>
      <c r="AE17" s="115"/>
      <c r="AF17" s="65">
        <v>1</v>
      </c>
      <c r="AG17" s="65"/>
      <c r="AH17" s="65"/>
      <c r="AI17" s="65"/>
      <c r="AJ17" s="5" t="s">
        <v>37</v>
      </c>
      <c r="AK17" s="21"/>
    </row>
    <row r="18" spans="2:37" ht="12.75">
      <c r="B18" s="20"/>
      <c r="C18" s="116" t="s">
        <v>12</v>
      </c>
      <c r="D18" s="116"/>
      <c r="E18" s="116"/>
      <c r="F18" s="116"/>
      <c r="G18" s="116"/>
      <c r="H18" s="116"/>
      <c r="I18" s="116"/>
      <c r="K18" s="116" t="s">
        <v>18</v>
      </c>
      <c r="L18" s="116"/>
      <c r="N18" s="117">
        <v>0.2</v>
      </c>
      <c r="O18" s="117"/>
      <c r="P18" s="117"/>
      <c r="Q18" s="4" t="s">
        <v>38</v>
      </c>
      <c r="R18" s="4"/>
      <c r="T18" s="116" t="s">
        <v>26</v>
      </c>
      <c r="U18" s="116"/>
      <c r="V18" s="116"/>
      <c r="W18" s="116"/>
      <c r="X18" s="116"/>
      <c r="Y18" s="116"/>
      <c r="Z18" s="116"/>
      <c r="AA18" s="116"/>
      <c r="AC18" s="78"/>
      <c r="AD18" s="78"/>
      <c r="AE18" s="78"/>
      <c r="AF18" s="59"/>
      <c r="AG18" s="59"/>
      <c r="AH18" s="59"/>
      <c r="AI18" s="59"/>
      <c r="AJ18" s="5" t="s">
        <v>39</v>
      </c>
      <c r="AK18" s="21"/>
    </row>
    <row r="19" spans="2:37" ht="12.75">
      <c r="B19" s="20"/>
      <c r="C19" s="116" t="s">
        <v>13</v>
      </c>
      <c r="D19" s="116"/>
      <c r="E19" s="116"/>
      <c r="F19" s="116"/>
      <c r="G19" s="116"/>
      <c r="H19" s="116"/>
      <c r="I19" s="116"/>
      <c r="K19" s="116" t="s">
        <v>101</v>
      </c>
      <c r="L19" s="116"/>
      <c r="N19" s="117">
        <f>N17-N18</f>
        <v>2.5999999999999996</v>
      </c>
      <c r="O19" s="117"/>
      <c r="P19" s="117"/>
      <c r="Q19" s="4" t="s">
        <v>38</v>
      </c>
      <c r="R19" s="4"/>
      <c r="T19" s="122" t="s">
        <v>27</v>
      </c>
      <c r="U19" s="122"/>
      <c r="V19" s="122"/>
      <c r="W19" s="122"/>
      <c r="X19" s="122"/>
      <c r="Y19" s="122"/>
      <c r="Z19" s="122"/>
      <c r="AA19" s="122"/>
      <c r="AC19" s="115" t="s">
        <v>36</v>
      </c>
      <c r="AD19" s="115"/>
      <c r="AE19" s="115"/>
      <c r="AF19" s="59"/>
      <c r="AG19" s="59"/>
      <c r="AH19" s="59"/>
      <c r="AI19" s="59"/>
      <c r="AJ19" s="5" t="s">
        <v>40</v>
      </c>
      <c r="AK19" s="21"/>
    </row>
    <row r="20" spans="2:37" ht="12.75">
      <c r="B20" s="20"/>
      <c r="C20" s="116" t="s">
        <v>14</v>
      </c>
      <c r="D20" s="116"/>
      <c r="E20" s="116"/>
      <c r="F20" s="116"/>
      <c r="G20" s="116"/>
      <c r="H20" s="116"/>
      <c r="I20" s="116"/>
      <c r="K20" s="116" t="s">
        <v>102</v>
      </c>
      <c r="L20" s="116"/>
      <c r="N20" s="117">
        <f>N16*N19</f>
        <v>43.67999999999999</v>
      </c>
      <c r="O20" s="117"/>
      <c r="P20" s="117"/>
      <c r="Q20" s="4" t="s">
        <v>96</v>
      </c>
      <c r="R20" s="4"/>
      <c r="T20" s="122" t="s">
        <v>28</v>
      </c>
      <c r="U20" s="122"/>
      <c r="V20" s="122"/>
      <c r="W20" s="122"/>
      <c r="X20" s="122"/>
      <c r="Y20" s="122"/>
      <c r="Z20" s="122"/>
      <c r="AA20" s="122"/>
      <c r="AC20" s="78" t="s">
        <v>35</v>
      </c>
      <c r="AD20" s="78"/>
      <c r="AE20" s="78"/>
      <c r="AF20" s="59"/>
      <c r="AG20" s="59"/>
      <c r="AH20" s="59"/>
      <c r="AI20" s="59"/>
      <c r="AJ20" s="5" t="s">
        <v>37</v>
      </c>
      <c r="AK20" s="21"/>
    </row>
    <row r="21" spans="2:49" ht="12.75">
      <c r="B21" s="20"/>
      <c r="T21" s="116" t="s">
        <v>29</v>
      </c>
      <c r="U21" s="116"/>
      <c r="V21" s="116"/>
      <c r="W21" s="116"/>
      <c r="X21" s="116"/>
      <c r="Y21" s="116"/>
      <c r="Z21" s="116"/>
      <c r="AA21" s="116"/>
      <c r="AC21" s="78"/>
      <c r="AD21" s="78"/>
      <c r="AE21" s="78"/>
      <c r="AF21" s="59"/>
      <c r="AG21" s="59"/>
      <c r="AH21" s="59"/>
      <c r="AI21" s="59"/>
      <c r="AJ21" s="5" t="s">
        <v>39</v>
      </c>
      <c r="AK21" s="21"/>
      <c r="AM21" s="1" t="s">
        <v>133</v>
      </c>
      <c r="AO21" s="63" t="s">
        <v>93</v>
      </c>
      <c r="AP21" s="63"/>
      <c r="AQ21" s="63"/>
      <c r="AR21" s="63"/>
      <c r="AS21" s="63"/>
      <c r="AT21" s="63"/>
      <c r="AU21" s="63"/>
      <c r="AV21" s="63"/>
      <c r="AW21" s="63"/>
    </row>
    <row r="22" spans="2:53" ht="12.75">
      <c r="B22" s="125" t="s">
        <v>15</v>
      </c>
      <c r="C22" s="118"/>
      <c r="D22" s="118"/>
      <c r="E22" s="118"/>
      <c r="T22" s="122" t="s">
        <v>27</v>
      </c>
      <c r="U22" s="122"/>
      <c r="V22" s="122"/>
      <c r="W22" s="122"/>
      <c r="X22" s="122"/>
      <c r="Y22" s="122"/>
      <c r="Z22" s="122"/>
      <c r="AA22" s="122"/>
      <c r="AC22" s="115" t="s">
        <v>36</v>
      </c>
      <c r="AD22" s="115"/>
      <c r="AE22" s="115"/>
      <c r="AF22" s="59"/>
      <c r="AG22" s="59"/>
      <c r="AH22" s="59"/>
      <c r="AI22" s="59"/>
      <c r="AJ22" s="5" t="s">
        <v>40</v>
      </c>
      <c r="AK22" s="21"/>
      <c r="AO22" s="63"/>
      <c r="AP22" s="63"/>
      <c r="AQ22" s="63"/>
      <c r="AR22" s="63"/>
      <c r="AS22" s="63"/>
      <c r="AT22" s="63"/>
      <c r="AU22" s="63"/>
      <c r="AV22" s="63"/>
      <c r="AW22" s="63"/>
      <c r="AX22" s="9">
        <v>18</v>
      </c>
      <c r="AZ22" s="12" t="s">
        <v>94</v>
      </c>
      <c r="BA22" s="28">
        <f>(N11-AX22)/(N11-AU11)</f>
        <v>0.058823529411764705</v>
      </c>
    </row>
    <row r="23" spans="2:50" ht="12.75">
      <c r="B23" s="20"/>
      <c r="C23" s="116" t="s">
        <v>16</v>
      </c>
      <c r="D23" s="116"/>
      <c r="E23" s="116"/>
      <c r="F23" s="116"/>
      <c r="G23" s="116"/>
      <c r="H23" s="116"/>
      <c r="I23" s="116"/>
      <c r="K23" s="116" t="s">
        <v>19</v>
      </c>
      <c r="L23" s="116"/>
      <c r="N23" s="65">
        <v>0</v>
      </c>
      <c r="O23" s="65"/>
      <c r="P23" s="65"/>
      <c r="Q23" s="4" t="s">
        <v>38</v>
      </c>
      <c r="R23" s="4"/>
      <c r="T23" s="122" t="s">
        <v>28</v>
      </c>
      <c r="U23" s="122"/>
      <c r="V23" s="122"/>
      <c r="W23" s="122"/>
      <c r="X23" s="122"/>
      <c r="Y23" s="122"/>
      <c r="Z23" s="122"/>
      <c r="AA23" s="122"/>
      <c r="AC23" s="78" t="s">
        <v>34</v>
      </c>
      <c r="AD23" s="78"/>
      <c r="AE23" s="78"/>
      <c r="AF23" s="59"/>
      <c r="AG23" s="59"/>
      <c r="AH23" s="59"/>
      <c r="AI23" s="59"/>
      <c r="AJ23" s="5" t="s">
        <v>37</v>
      </c>
      <c r="AK23" s="21"/>
      <c r="AN23" s="10"/>
      <c r="AO23" s="10"/>
      <c r="AP23" s="10"/>
      <c r="AQ23" s="10"/>
      <c r="AR23" s="10"/>
      <c r="AS23" s="10"/>
      <c r="AT23" s="10"/>
      <c r="AU23" s="10"/>
      <c r="AV23" s="3"/>
      <c r="AW23" s="3"/>
      <c r="AX23" s="3"/>
    </row>
    <row r="24" spans="2:58" ht="12.75">
      <c r="B24" s="20"/>
      <c r="C24" s="78" t="s">
        <v>17</v>
      </c>
      <c r="D24" s="78"/>
      <c r="E24" s="78"/>
      <c r="F24" s="78"/>
      <c r="G24" s="78"/>
      <c r="H24" s="78"/>
      <c r="I24" s="78"/>
      <c r="J24" s="78"/>
      <c r="K24" s="116" t="s">
        <v>20</v>
      </c>
      <c r="L24" s="116"/>
      <c r="N24" s="117"/>
      <c r="O24" s="117"/>
      <c r="P24" s="117"/>
      <c r="Q24" s="4" t="s">
        <v>38</v>
      </c>
      <c r="R24" s="4"/>
      <c r="S24" s="95" t="s">
        <v>30</v>
      </c>
      <c r="T24" s="95"/>
      <c r="U24" s="95"/>
      <c r="V24" s="95"/>
      <c r="W24" s="95"/>
      <c r="AC24" s="4"/>
      <c r="AD24" s="4"/>
      <c r="AE24" s="4"/>
      <c r="AF24" s="7"/>
      <c r="AG24" s="7"/>
      <c r="AH24" s="7"/>
      <c r="AI24" s="7"/>
      <c r="AJ24" s="5"/>
      <c r="AK24" s="21"/>
      <c r="AN24" s="10"/>
      <c r="AO24" s="63" t="s">
        <v>93</v>
      </c>
      <c r="AP24" s="63"/>
      <c r="AQ24" s="63"/>
      <c r="AR24" s="63"/>
      <c r="AS24" s="63"/>
      <c r="AT24" s="63"/>
      <c r="AU24" s="63"/>
      <c r="AV24" s="63"/>
      <c r="AW24" s="63"/>
      <c r="AZ24" s="119"/>
      <c r="BA24" s="119"/>
      <c r="BB24" s="119"/>
      <c r="BC24" s="119"/>
      <c r="BE24" s="12"/>
      <c r="BF24" s="13"/>
    </row>
    <row r="25" spans="2:53" ht="12.75">
      <c r="B25" s="20"/>
      <c r="C25" s="78" t="s">
        <v>123</v>
      </c>
      <c r="D25" s="78"/>
      <c r="E25" s="78"/>
      <c r="F25" s="78"/>
      <c r="G25" s="78"/>
      <c r="H25" s="78"/>
      <c r="I25" s="78"/>
      <c r="J25" s="78"/>
      <c r="K25" s="116" t="s">
        <v>64</v>
      </c>
      <c r="L25" s="116"/>
      <c r="N25" s="117"/>
      <c r="O25" s="117"/>
      <c r="P25" s="117"/>
      <c r="Q25" s="4" t="s">
        <v>38</v>
      </c>
      <c r="R25" s="4"/>
      <c r="T25" s="116" t="s">
        <v>31</v>
      </c>
      <c r="U25" s="116"/>
      <c r="V25" s="116"/>
      <c r="W25" s="116"/>
      <c r="X25" s="116"/>
      <c r="Y25" s="116"/>
      <c r="Z25" s="116"/>
      <c r="AA25" s="116"/>
      <c r="AC25" s="78" t="s">
        <v>95</v>
      </c>
      <c r="AD25" s="78"/>
      <c r="AE25" s="78"/>
      <c r="AF25" s="66">
        <v>0</v>
      </c>
      <c r="AG25" s="66"/>
      <c r="AH25" s="66"/>
      <c r="AI25" s="66"/>
      <c r="AJ25" s="5" t="s">
        <v>41</v>
      </c>
      <c r="AK25" s="21"/>
      <c r="AO25" s="63"/>
      <c r="AP25" s="63"/>
      <c r="AQ25" s="63"/>
      <c r="AR25" s="63"/>
      <c r="AS25" s="63"/>
      <c r="AT25" s="63"/>
      <c r="AU25" s="63"/>
      <c r="AV25" s="63"/>
      <c r="AW25" s="63"/>
      <c r="AX25" s="9">
        <v>15</v>
      </c>
      <c r="AZ25" s="12" t="s">
        <v>94</v>
      </c>
      <c r="BA25" s="28">
        <f>(N11-AX25)/(N11-AU11)</f>
        <v>0.14705882352941177</v>
      </c>
    </row>
    <row r="26" spans="2:37" ht="6" customHeight="1"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98"/>
    </row>
    <row r="28" spans="1:58" s="8" customFormat="1" ht="69.75" customHeight="1">
      <c r="A28" s="8" t="s">
        <v>107</v>
      </c>
      <c r="B28" s="16" t="s">
        <v>42</v>
      </c>
      <c r="C28" s="107" t="s">
        <v>43</v>
      </c>
      <c r="D28" s="107"/>
      <c r="E28" s="16" t="s">
        <v>44</v>
      </c>
      <c r="F28" s="107" t="s">
        <v>45</v>
      </c>
      <c r="G28" s="107"/>
      <c r="H28" s="107" t="s">
        <v>46</v>
      </c>
      <c r="I28" s="107"/>
      <c r="J28" s="107" t="s">
        <v>47</v>
      </c>
      <c r="K28" s="107"/>
      <c r="L28" s="107"/>
      <c r="M28" s="107" t="s">
        <v>48</v>
      </c>
      <c r="N28" s="107"/>
      <c r="O28" s="107"/>
      <c r="P28" s="107" t="s">
        <v>49</v>
      </c>
      <c r="Q28" s="107"/>
      <c r="R28" s="107"/>
      <c r="S28" s="129" t="s">
        <v>50</v>
      </c>
      <c r="T28" s="129"/>
      <c r="U28" s="114" t="s">
        <v>51</v>
      </c>
      <c r="V28" s="114"/>
      <c r="W28" s="154" t="s">
        <v>52</v>
      </c>
      <c r="X28" s="154"/>
      <c r="Y28" s="107" t="s">
        <v>53</v>
      </c>
      <c r="Z28" s="107"/>
      <c r="AA28" s="114" t="s">
        <v>54</v>
      </c>
      <c r="AB28" s="114"/>
      <c r="AC28" s="114" t="s">
        <v>57</v>
      </c>
      <c r="AD28" s="114"/>
      <c r="AE28" s="114"/>
      <c r="AF28" s="114" t="s">
        <v>56</v>
      </c>
      <c r="AG28" s="114"/>
      <c r="AH28" s="114"/>
      <c r="AI28" s="114" t="s">
        <v>55</v>
      </c>
      <c r="AJ28" s="114"/>
      <c r="AK28" s="114"/>
      <c r="AL28" s="8" t="s">
        <v>106</v>
      </c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2:37" ht="12.75" customHeight="1">
      <c r="B29" s="2"/>
      <c r="C29" s="64"/>
      <c r="D29" s="64"/>
      <c r="E29" s="2" t="s">
        <v>58</v>
      </c>
      <c r="F29" s="64" t="s">
        <v>60</v>
      </c>
      <c r="G29" s="64"/>
      <c r="H29" s="64" t="s">
        <v>59</v>
      </c>
      <c r="I29" s="64"/>
      <c r="J29" s="64" t="s">
        <v>61</v>
      </c>
      <c r="K29" s="64"/>
      <c r="L29" s="64"/>
      <c r="M29" s="64" t="s">
        <v>62</v>
      </c>
      <c r="N29" s="64"/>
      <c r="O29" s="64"/>
      <c r="P29" s="64" t="s">
        <v>63</v>
      </c>
      <c r="Q29" s="64"/>
      <c r="R29" s="100"/>
      <c r="S29" s="104" t="s">
        <v>65</v>
      </c>
      <c r="T29" s="105"/>
      <c r="U29" s="106" t="s">
        <v>70</v>
      </c>
      <c r="V29" s="100"/>
      <c r="W29" s="104" t="s">
        <v>71</v>
      </c>
      <c r="X29" s="105"/>
      <c r="Y29" s="103" t="s">
        <v>68</v>
      </c>
      <c r="Z29" s="64"/>
      <c r="AA29" s="67" t="s">
        <v>73</v>
      </c>
      <c r="AB29" s="64"/>
      <c r="AC29" s="64" t="s">
        <v>76</v>
      </c>
      <c r="AD29" s="64"/>
      <c r="AE29" s="64"/>
      <c r="AF29" s="64" t="s">
        <v>75</v>
      </c>
      <c r="AG29" s="64"/>
      <c r="AH29" s="64"/>
      <c r="AI29" s="67" t="s">
        <v>74</v>
      </c>
      <c r="AJ29" s="64"/>
      <c r="AK29" s="64"/>
    </row>
    <row r="30" spans="2:44" ht="12.75">
      <c r="B30" s="2"/>
      <c r="C30" s="64"/>
      <c r="D30" s="64"/>
      <c r="E30" s="2"/>
      <c r="F30" s="64" t="s">
        <v>38</v>
      </c>
      <c r="G30" s="64"/>
      <c r="H30" s="64"/>
      <c r="I30" s="64"/>
      <c r="J30" s="64" t="s">
        <v>67</v>
      </c>
      <c r="K30" s="64"/>
      <c r="L30" s="64"/>
      <c r="M30" s="64"/>
      <c r="N30" s="64"/>
      <c r="O30" s="64"/>
      <c r="P30" s="64"/>
      <c r="Q30" s="64"/>
      <c r="R30" s="100"/>
      <c r="S30" s="85" t="s">
        <v>66</v>
      </c>
      <c r="T30" s="98"/>
      <c r="U30" s="103" t="s">
        <v>40</v>
      </c>
      <c r="V30" s="100"/>
      <c r="W30" s="85" t="s">
        <v>72</v>
      </c>
      <c r="X30" s="98"/>
      <c r="Y30" s="103" t="s">
        <v>69</v>
      </c>
      <c r="Z30" s="64"/>
      <c r="AA30" s="64"/>
      <c r="AB30" s="64"/>
      <c r="AC30" s="64"/>
      <c r="AD30" s="64"/>
      <c r="AE30" s="64"/>
      <c r="AF30" s="64" t="s">
        <v>77</v>
      </c>
      <c r="AG30" s="64"/>
      <c r="AH30" s="64"/>
      <c r="AI30" s="64" t="s">
        <v>78</v>
      </c>
      <c r="AJ30" s="64"/>
      <c r="AK30" s="64"/>
      <c r="AN30" s="153" t="s">
        <v>108</v>
      </c>
      <c r="AO30" s="153"/>
      <c r="AP30" s="153"/>
      <c r="AQ30" s="12"/>
      <c r="AR30" s="36">
        <f>(N11-AV14)/(N11-AU11)</f>
        <v>0.38235294117647056</v>
      </c>
    </row>
    <row r="31" spans="2:42" ht="12.75">
      <c r="B31" s="15" t="s">
        <v>124</v>
      </c>
      <c r="C31" s="87" t="s">
        <v>125</v>
      </c>
      <c r="D31" s="88"/>
      <c r="E31" s="26">
        <v>1</v>
      </c>
      <c r="F31" s="92">
        <v>4.35</v>
      </c>
      <c r="G31" s="93"/>
      <c r="H31" s="92">
        <v>2.8</v>
      </c>
      <c r="I31" s="93"/>
      <c r="J31" s="89">
        <f>E31*F31*H31</f>
        <v>12.179999999999998</v>
      </c>
      <c r="K31" s="90"/>
      <c r="L31" s="91"/>
      <c r="M31" s="89">
        <f>IF(A32=1,J32,0)+IF(A33=2,J33,0)+IF(A34=3,J34,0)</f>
        <v>1.5</v>
      </c>
      <c r="N31" s="90"/>
      <c r="O31" s="91"/>
      <c r="P31" s="89">
        <f>J31-M31</f>
        <v>10.679999999999998</v>
      </c>
      <c r="Q31" s="90"/>
      <c r="R31" s="91"/>
      <c r="S31" s="87" t="s">
        <v>32</v>
      </c>
      <c r="T31" s="88"/>
      <c r="U31" s="87"/>
      <c r="V31" s="88"/>
      <c r="W31" s="87">
        <v>1</v>
      </c>
      <c r="X31" s="88"/>
      <c r="Y31" s="87">
        <v>0.35</v>
      </c>
      <c r="Z31" s="88"/>
      <c r="AA31" s="87">
        <v>0.05</v>
      </c>
      <c r="AB31" s="88"/>
      <c r="AC31" s="60">
        <f aca="true" t="shared" si="0" ref="AC31:AC40">Y31+AA31</f>
        <v>0.39999999999999997</v>
      </c>
      <c r="AD31" s="61"/>
      <c r="AE31" s="62"/>
      <c r="AF31" s="56">
        <f>P31*AC31*W31*AP31</f>
        <v>4.2719999999999985</v>
      </c>
      <c r="AG31" s="57"/>
      <c r="AH31" s="58"/>
      <c r="AI31" s="54">
        <f>AF31*(N11-AU11)</f>
        <v>145.24799999999993</v>
      </c>
      <c r="AJ31" s="54"/>
      <c r="AK31" s="55"/>
      <c r="AP31" s="29">
        <f>IF(AL31=1,1.45,1)</f>
        <v>1</v>
      </c>
    </row>
    <row r="32" spans="1:48" ht="12.75">
      <c r="A32" s="1">
        <v>1</v>
      </c>
      <c r="B32" s="15"/>
      <c r="C32" s="96" t="s">
        <v>126</v>
      </c>
      <c r="D32" s="97"/>
      <c r="E32" s="26">
        <v>1</v>
      </c>
      <c r="F32" s="92">
        <v>1</v>
      </c>
      <c r="G32" s="93"/>
      <c r="H32" s="92">
        <v>1.5</v>
      </c>
      <c r="I32" s="93"/>
      <c r="J32" s="89">
        <f aca="true" t="shared" si="1" ref="J32:J38">E32*F32*H32</f>
        <v>1.5</v>
      </c>
      <c r="K32" s="90"/>
      <c r="L32" s="91"/>
      <c r="M32" s="89">
        <f aca="true" t="shared" si="2" ref="M32:M40">IF(A33=1,J33,0)+IF(A34=2,J34,0)+IF(A35=3,J35,0)</f>
        <v>0</v>
      </c>
      <c r="N32" s="90"/>
      <c r="O32" s="91"/>
      <c r="P32" s="89">
        <f aca="true" t="shared" si="3" ref="P32:P38">J32-M32</f>
        <v>1.5</v>
      </c>
      <c r="Q32" s="90"/>
      <c r="R32" s="91"/>
      <c r="S32" s="87" t="s">
        <v>32</v>
      </c>
      <c r="T32" s="88"/>
      <c r="U32" s="87"/>
      <c r="V32" s="88"/>
      <c r="W32" s="87">
        <v>1</v>
      </c>
      <c r="X32" s="88"/>
      <c r="Y32" s="87">
        <v>0.95</v>
      </c>
      <c r="Z32" s="88"/>
      <c r="AA32" s="87">
        <v>0.05</v>
      </c>
      <c r="AB32" s="88"/>
      <c r="AC32" s="60">
        <f t="shared" si="0"/>
        <v>1</v>
      </c>
      <c r="AD32" s="61"/>
      <c r="AE32" s="62"/>
      <c r="AF32" s="56">
        <f aca="true" t="shared" si="4" ref="AF32:AF40">P32*AC32*W32*AP32</f>
        <v>1.5</v>
      </c>
      <c r="AG32" s="57"/>
      <c r="AH32" s="58"/>
      <c r="AI32" s="54">
        <f>AF32*(N11-AU11)</f>
        <v>51</v>
      </c>
      <c r="AJ32" s="54"/>
      <c r="AK32" s="55"/>
      <c r="AN32" s="10"/>
      <c r="AO32" s="10"/>
      <c r="AP32" s="29">
        <f aca="true" t="shared" si="5" ref="AP32:AP37">IF(AM32=1,1.45,1)</f>
        <v>1</v>
      </c>
      <c r="AQ32" s="10"/>
      <c r="AR32" s="10"/>
      <c r="AS32" s="10"/>
      <c r="AT32" s="10"/>
      <c r="AU32" s="10"/>
      <c r="AV32" s="10"/>
    </row>
    <row r="33" spans="2:58" ht="12.75" customHeight="1">
      <c r="B33" s="15" t="s">
        <v>127</v>
      </c>
      <c r="C33" s="87" t="s">
        <v>125</v>
      </c>
      <c r="D33" s="88"/>
      <c r="E33" s="26">
        <v>1</v>
      </c>
      <c r="F33" s="92">
        <v>4.55</v>
      </c>
      <c r="G33" s="93"/>
      <c r="H33" s="92">
        <v>2.8</v>
      </c>
      <c r="I33" s="93"/>
      <c r="J33" s="89">
        <f t="shared" si="1"/>
        <v>12.739999999999998</v>
      </c>
      <c r="K33" s="90"/>
      <c r="L33" s="91"/>
      <c r="M33" s="89">
        <f t="shared" si="2"/>
        <v>4.4</v>
      </c>
      <c r="N33" s="90"/>
      <c r="O33" s="91"/>
      <c r="P33" s="89">
        <f t="shared" si="3"/>
        <v>8.339999999999998</v>
      </c>
      <c r="Q33" s="90"/>
      <c r="R33" s="91"/>
      <c r="S33" s="87" t="s">
        <v>32</v>
      </c>
      <c r="T33" s="88"/>
      <c r="U33" s="87"/>
      <c r="V33" s="88"/>
      <c r="W33" s="87">
        <v>1</v>
      </c>
      <c r="X33" s="88"/>
      <c r="Y33" s="87">
        <v>0.35</v>
      </c>
      <c r="Z33" s="88"/>
      <c r="AA33" s="87">
        <v>0.05</v>
      </c>
      <c r="AB33" s="88"/>
      <c r="AC33" s="60">
        <f t="shared" si="0"/>
        <v>0.39999999999999997</v>
      </c>
      <c r="AD33" s="61"/>
      <c r="AE33" s="62"/>
      <c r="AF33" s="56">
        <f t="shared" si="4"/>
        <v>3.335999999999999</v>
      </c>
      <c r="AG33" s="57"/>
      <c r="AH33" s="58"/>
      <c r="AI33" s="54">
        <f>AF33*(N11-AU11)</f>
        <v>113.42399999999996</v>
      </c>
      <c r="AJ33" s="54"/>
      <c r="AK33" s="55"/>
      <c r="AN33" s="10"/>
      <c r="AO33" s="10"/>
      <c r="AP33" s="29">
        <f t="shared" si="5"/>
        <v>1</v>
      </c>
      <c r="AQ33" s="10"/>
      <c r="AR33" s="10"/>
      <c r="AS33" s="10"/>
      <c r="AT33" s="10"/>
      <c r="AU33" s="10"/>
      <c r="AV33" s="10"/>
      <c r="AZ33" s="3"/>
      <c r="BA33" s="3"/>
      <c r="BB33" s="3"/>
      <c r="BC33" s="3"/>
      <c r="BE33" s="12"/>
      <c r="BF33" s="13"/>
    </row>
    <row r="34" spans="1:42" ht="12.75">
      <c r="A34" s="1">
        <v>1</v>
      </c>
      <c r="B34" s="15"/>
      <c r="C34" s="87" t="s">
        <v>128</v>
      </c>
      <c r="D34" s="88"/>
      <c r="E34" s="26">
        <v>1</v>
      </c>
      <c r="F34" s="92">
        <v>2</v>
      </c>
      <c r="G34" s="93"/>
      <c r="H34" s="92">
        <v>2.2</v>
      </c>
      <c r="I34" s="93"/>
      <c r="J34" s="89">
        <f t="shared" si="1"/>
        <v>4.4</v>
      </c>
      <c r="K34" s="90"/>
      <c r="L34" s="91"/>
      <c r="M34" s="89">
        <f t="shared" si="2"/>
        <v>0</v>
      </c>
      <c r="N34" s="90"/>
      <c r="O34" s="91"/>
      <c r="P34" s="89">
        <f t="shared" si="3"/>
        <v>4.4</v>
      </c>
      <c r="Q34" s="90"/>
      <c r="R34" s="91"/>
      <c r="S34" s="87" t="s">
        <v>32</v>
      </c>
      <c r="T34" s="88"/>
      <c r="U34" s="87"/>
      <c r="V34" s="88"/>
      <c r="W34" s="87">
        <v>1</v>
      </c>
      <c r="X34" s="88"/>
      <c r="Y34" s="87">
        <v>0.95</v>
      </c>
      <c r="Z34" s="88"/>
      <c r="AA34" s="87">
        <v>0.05</v>
      </c>
      <c r="AB34" s="88"/>
      <c r="AC34" s="60">
        <f t="shared" si="0"/>
        <v>1</v>
      </c>
      <c r="AD34" s="61"/>
      <c r="AE34" s="62"/>
      <c r="AF34" s="56">
        <f t="shared" si="4"/>
        <v>4.4</v>
      </c>
      <c r="AG34" s="57"/>
      <c r="AH34" s="58"/>
      <c r="AI34" s="54">
        <f>AF34*(N11-AU11)</f>
        <v>149.60000000000002</v>
      </c>
      <c r="AJ34" s="54"/>
      <c r="AK34" s="55"/>
      <c r="AP34" s="29">
        <f t="shared" si="5"/>
        <v>1</v>
      </c>
    </row>
    <row r="35" spans="2:42" ht="12.75">
      <c r="B35" s="15" t="s">
        <v>78</v>
      </c>
      <c r="C35" s="87" t="s">
        <v>129</v>
      </c>
      <c r="D35" s="88"/>
      <c r="E35" s="26">
        <v>1</v>
      </c>
      <c r="F35" s="92">
        <v>4.55</v>
      </c>
      <c r="G35" s="93"/>
      <c r="H35" s="92">
        <v>2.8</v>
      </c>
      <c r="I35" s="93"/>
      <c r="J35" s="89">
        <f t="shared" si="1"/>
        <v>12.739999999999998</v>
      </c>
      <c r="K35" s="90"/>
      <c r="L35" s="91"/>
      <c r="M35" s="89">
        <f t="shared" si="2"/>
        <v>2.2</v>
      </c>
      <c r="N35" s="90"/>
      <c r="O35" s="91"/>
      <c r="P35" s="89">
        <f t="shared" si="3"/>
        <v>10.54</v>
      </c>
      <c r="Q35" s="90"/>
      <c r="R35" s="91"/>
      <c r="S35" s="87" t="s">
        <v>60</v>
      </c>
      <c r="T35" s="88"/>
      <c r="U35" s="87">
        <v>18</v>
      </c>
      <c r="V35" s="88"/>
      <c r="W35" s="87">
        <v>0.0588</v>
      </c>
      <c r="X35" s="88"/>
      <c r="Y35" s="92">
        <v>1.5</v>
      </c>
      <c r="Z35" s="93"/>
      <c r="AA35" s="87">
        <v>0</v>
      </c>
      <c r="AB35" s="88"/>
      <c r="AC35" s="60">
        <f t="shared" si="0"/>
        <v>1.5</v>
      </c>
      <c r="AD35" s="61"/>
      <c r="AE35" s="62"/>
      <c r="AF35" s="56">
        <f t="shared" si="4"/>
        <v>0.9296279999999999</v>
      </c>
      <c r="AG35" s="57"/>
      <c r="AH35" s="58"/>
      <c r="AI35" s="54">
        <f>AF35*(N11-AU11)</f>
        <v>31.607351999999995</v>
      </c>
      <c r="AJ35" s="54"/>
      <c r="AK35" s="55"/>
      <c r="AP35" s="29">
        <f t="shared" si="5"/>
        <v>1</v>
      </c>
    </row>
    <row r="36" spans="1:42" ht="12.75">
      <c r="A36" s="1">
        <v>1</v>
      </c>
      <c r="B36" s="15"/>
      <c r="C36" s="87" t="s">
        <v>130</v>
      </c>
      <c r="D36" s="88"/>
      <c r="E36" s="26">
        <v>1</v>
      </c>
      <c r="F36" s="92">
        <v>1</v>
      </c>
      <c r="G36" s="93"/>
      <c r="H36" s="92">
        <v>2.2</v>
      </c>
      <c r="I36" s="93"/>
      <c r="J36" s="89">
        <f t="shared" si="1"/>
        <v>2.2</v>
      </c>
      <c r="K36" s="90"/>
      <c r="L36" s="91"/>
      <c r="M36" s="89">
        <f t="shared" si="2"/>
        <v>0</v>
      </c>
      <c r="N36" s="90"/>
      <c r="O36" s="91"/>
      <c r="P36" s="89">
        <f t="shared" si="3"/>
        <v>2.2</v>
      </c>
      <c r="Q36" s="90"/>
      <c r="R36" s="91"/>
      <c r="S36" s="87" t="s">
        <v>60</v>
      </c>
      <c r="T36" s="88"/>
      <c r="U36" s="87">
        <v>18</v>
      </c>
      <c r="V36" s="88"/>
      <c r="W36" s="87">
        <v>0.0588</v>
      </c>
      <c r="X36" s="88"/>
      <c r="Y36" s="92">
        <v>2</v>
      </c>
      <c r="Z36" s="93"/>
      <c r="AA36" s="87">
        <v>0</v>
      </c>
      <c r="AB36" s="88"/>
      <c r="AC36" s="60">
        <f t="shared" si="0"/>
        <v>2</v>
      </c>
      <c r="AD36" s="61"/>
      <c r="AE36" s="62"/>
      <c r="AF36" s="56">
        <f t="shared" si="4"/>
        <v>0.25872</v>
      </c>
      <c r="AG36" s="57"/>
      <c r="AH36" s="58"/>
      <c r="AI36" s="54">
        <f>AF36*(N11-AU11)</f>
        <v>8.79648</v>
      </c>
      <c r="AJ36" s="54"/>
      <c r="AK36" s="55"/>
      <c r="AN36" s="12"/>
      <c r="AO36" s="12"/>
      <c r="AP36" s="29">
        <f t="shared" si="5"/>
        <v>1</v>
      </c>
    </row>
    <row r="37" spans="2:42" ht="12.75">
      <c r="B37" s="15"/>
      <c r="C37" s="87"/>
      <c r="D37" s="88"/>
      <c r="E37" s="26"/>
      <c r="F37" s="92"/>
      <c r="G37" s="93"/>
      <c r="H37" s="92"/>
      <c r="I37" s="93"/>
      <c r="J37" s="89">
        <f t="shared" si="1"/>
        <v>0</v>
      </c>
      <c r="K37" s="90"/>
      <c r="L37" s="91"/>
      <c r="M37" s="89">
        <f t="shared" si="2"/>
        <v>0</v>
      </c>
      <c r="N37" s="90"/>
      <c r="O37" s="91"/>
      <c r="P37" s="89">
        <f t="shared" si="3"/>
        <v>0</v>
      </c>
      <c r="Q37" s="90"/>
      <c r="R37" s="91"/>
      <c r="S37" s="87"/>
      <c r="T37" s="88"/>
      <c r="U37" s="87"/>
      <c r="V37" s="88"/>
      <c r="W37" s="87"/>
      <c r="X37" s="88"/>
      <c r="Y37" s="92"/>
      <c r="Z37" s="93"/>
      <c r="AA37" s="87"/>
      <c r="AB37" s="88"/>
      <c r="AC37" s="60">
        <f t="shared" si="0"/>
        <v>0</v>
      </c>
      <c r="AD37" s="61"/>
      <c r="AE37" s="62"/>
      <c r="AF37" s="56">
        <f t="shared" si="4"/>
        <v>0</v>
      </c>
      <c r="AG37" s="57"/>
      <c r="AH37" s="58"/>
      <c r="AI37" s="54">
        <f>AF37*(N11-AU11)</f>
        <v>0</v>
      </c>
      <c r="AJ37" s="54"/>
      <c r="AK37" s="55"/>
      <c r="AP37" s="29">
        <f t="shared" si="5"/>
        <v>1</v>
      </c>
    </row>
    <row r="38" spans="2:42" ht="12.75">
      <c r="B38" s="15"/>
      <c r="C38" s="87"/>
      <c r="D38" s="88"/>
      <c r="E38" s="26"/>
      <c r="F38" s="92"/>
      <c r="G38" s="93"/>
      <c r="H38" s="92"/>
      <c r="I38" s="93"/>
      <c r="J38" s="89">
        <f t="shared" si="1"/>
        <v>0</v>
      </c>
      <c r="K38" s="90"/>
      <c r="L38" s="91"/>
      <c r="M38" s="89">
        <f t="shared" si="2"/>
        <v>0</v>
      </c>
      <c r="N38" s="90"/>
      <c r="O38" s="91"/>
      <c r="P38" s="89">
        <f t="shared" si="3"/>
        <v>0</v>
      </c>
      <c r="Q38" s="90"/>
      <c r="R38" s="91"/>
      <c r="S38" s="87"/>
      <c r="T38" s="88"/>
      <c r="U38" s="87"/>
      <c r="V38" s="88"/>
      <c r="W38" s="87"/>
      <c r="X38" s="88"/>
      <c r="Y38" s="87"/>
      <c r="Z38" s="88"/>
      <c r="AA38" s="87"/>
      <c r="AB38" s="88"/>
      <c r="AC38" s="60">
        <f t="shared" si="0"/>
        <v>0</v>
      </c>
      <c r="AD38" s="61"/>
      <c r="AE38" s="62"/>
      <c r="AF38" s="56">
        <f t="shared" si="4"/>
        <v>0</v>
      </c>
      <c r="AG38" s="57"/>
      <c r="AH38" s="58"/>
      <c r="AI38" s="54">
        <f>AF38*(N11-AU11)</f>
        <v>0</v>
      </c>
      <c r="AJ38" s="54"/>
      <c r="AK38" s="55"/>
      <c r="AP38" s="29">
        <f>IF(AL38=1,1.45,1)</f>
        <v>1</v>
      </c>
    </row>
    <row r="39" spans="2:37" ht="12.75">
      <c r="B39" s="15"/>
      <c r="C39" s="87"/>
      <c r="D39" s="88"/>
      <c r="E39" s="26"/>
      <c r="F39" s="92"/>
      <c r="G39" s="93"/>
      <c r="H39" s="92"/>
      <c r="I39" s="93"/>
      <c r="J39" s="89"/>
      <c r="K39" s="90"/>
      <c r="L39" s="91"/>
      <c r="M39" s="89">
        <f t="shared" si="2"/>
        <v>0</v>
      </c>
      <c r="N39" s="90"/>
      <c r="O39" s="91"/>
      <c r="P39" s="89"/>
      <c r="Q39" s="90"/>
      <c r="R39" s="91"/>
      <c r="S39" s="87"/>
      <c r="T39" s="88"/>
      <c r="U39" s="87"/>
      <c r="V39" s="88"/>
      <c r="W39" s="87"/>
      <c r="X39" s="88"/>
      <c r="Y39" s="87"/>
      <c r="Z39" s="88"/>
      <c r="AA39" s="87"/>
      <c r="AB39" s="88"/>
      <c r="AC39" s="60">
        <f t="shared" si="0"/>
        <v>0</v>
      </c>
      <c r="AD39" s="61"/>
      <c r="AE39" s="62"/>
      <c r="AF39" s="56">
        <f t="shared" si="4"/>
        <v>0</v>
      </c>
      <c r="AG39" s="57"/>
      <c r="AH39" s="58"/>
      <c r="AI39" s="54"/>
      <c r="AJ39" s="54"/>
      <c r="AK39" s="55"/>
    </row>
    <row r="40" spans="2:37" ht="12.75">
      <c r="B40" s="25"/>
      <c r="C40" s="72"/>
      <c r="D40" s="73"/>
      <c r="E40" s="27"/>
      <c r="F40" s="74"/>
      <c r="G40" s="75"/>
      <c r="H40" s="74"/>
      <c r="I40" s="75"/>
      <c r="J40" s="38"/>
      <c r="K40" s="70"/>
      <c r="L40" s="71"/>
      <c r="M40" s="38">
        <f t="shared" si="2"/>
        <v>0</v>
      </c>
      <c r="N40" s="70"/>
      <c r="O40" s="71"/>
      <c r="P40" s="38"/>
      <c r="Q40" s="70"/>
      <c r="R40" s="71"/>
      <c r="S40" s="72"/>
      <c r="T40" s="73"/>
      <c r="U40" s="72"/>
      <c r="V40" s="73"/>
      <c r="W40" s="72"/>
      <c r="X40" s="73"/>
      <c r="Y40" s="72"/>
      <c r="Z40" s="73"/>
      <c r="AA40" s="72"/>
      <c r="AB40" s="73"/>
      <c r="AC40" s="43">
        <f t="shared" si="0"/>
        <v>0</v>
      </c>
      <c r="AD40" s="44"/>
      <c r="AE40" s="45"/>
      <c r="AF40" s="79">
        <f t="shared" si="4"/>
        <v>0</v>
      </c>
      <c r="AG40" s="65"/>
      <c r="AH40" s="80"/>
      <c r="AI40" s="81"/>
      <c r="AJ40" s="81"/>
      <c r="AK40" s="82"/>
    </row>
    <row r="41" spans="2:37" ht="12.75">
      <c r="B41" s="83" t="s">
        <v>91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5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112">
        <f>SUM(AF31:AH40)</f>
        <v>14.696347999999997</v>
      </c>
      <c r="AG41" s="112"/>
      <c r="AH41" s="113"/>
      <c r="AI41" s="110">
        <f>SUM(AI31:AK40)</f>
        <v>499.6758319999999</v>
      </c>
      <c r="AJ41" s="110"/>
      <c r="AK41" s="111"/>
    </row>
    <row r="43" spans="2:37" ht="15" customHeight="1">
      <c r="B43" s="23"/>
      <c r="C43" s="77" t="s">
        <v>132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17"/>
      <c r="O43" s="76"/>
      <c r="P43" s="77"/>
      <c r="Q43" s="77"/>
      <c r="R43" s="77"/>
      <c r="S43" s="77"/>
      <c r="T43" s="17"/>
      <c r="U43" s="99">
        <f>N20*AF13</f>
        <v>21.839999999999996</v>
      </c>
      <c r="V43" s="99"/>
      <c r="W43" s="99"/>
      <c r="X43" s="101" t="s">
        <v>39</v>
      </c>
      <c r="Y43" s="101"/>
      <c r="Z43" s="17"/>
      <c r="AA43" s="17"/>
      <c r="AB43" s="17"/>
      <c r="AC43" s="17"/>
      <c r="AD43" s="17"/>
      <c r="AE43" s="17"/>
      <c r="AF43" s="17"/>
      <c r="AG43" s="17"/>
      <c r="AH43" s="17"/>
      <c r="AI43" s="108">
        <f>0.34*U43*(N11-AU11)</f>
        <v>252.47039999999998</v>
      </c>
      <c r="AJ43" s="108"/>
      <c r="AK43" s="109"/>
    </row>
    <row r="44" spans="2:37" ht="15" customHeight="1">
      <c r="B44" s="24"/>
      <c r="C44" s="78" t="s">
        <v>79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O44" s="78"/>
      <c r="P44" s="78"/>
      <c r="Q44" s="78"/>
      <c r="R44" s="78"/>
      <c r="S44" s="78"/>
      <c r="U44" s="57">
        <f>2*N20*AF14*AF15</f>
        <v>5.241599999999998</v>
      </c>
      <c r="V44" s="57"/>
      <c r="W44" s="57"/>
      <c r="X44" s="119" t="s">
        <v>39</v>
      </c>
      <c r="Y44" s="119"/>
      <c r="AI44" s="126"/>
      <c r="AJ44" s="126"/>
      <c r="AK44" s="127"/>
    </row>
    <row r="45" spans="2:37" ht="15" customHeight="1">
      <c r="B45" s="24"/>
      <c r="C45" s="78" t="s">
        <v>80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O45" s="78"/>
      <c r="P45" s="78"/>
      <c r="Q45" s="78"/>
      <c r="R45" s="78"/>
      <c r="S45" s="78"/>
      <c r="U45" s="57"/>
      <c r="V45" s="57"/>
      <c r="W45" s="57"/>
      <c r="X45" s="119" t="s">
        <v>39</v>
      </c>
      <c r="Y45" s="119"/>
      <c r="AI45" s="126"/>
      <c r="AJ45" s="126"/>
      <c r="AK45" s="127"/>
    </row>
    <row r="46" spans="2:37" ht="15" customHeight="1">
      <c r="B46" s="24"/>
      <c r="C46" s="78" t="s">
        <v>81</v>
      </c>
      <c r="D46" s="78"/>
      <c r="E46" s="78"/>
      <c r="F46" s="78"/>
      <c r="G46" s="78"/>
      <c r="H46" s="78"/>
      <c r="I46" s="78"/>
      <c r="J46" s="78"/>
      <c r="K46" s="78"/>
      <c r="L46" s="78"/>
      <c r="M46" s="4"/>
      <c r="O46" s="78"/>
      <c r="P46" s="78"/>
      <c r="Q46" s="78"/>
      <c r="R46" s="78"/>
      <c r="S46" s="78"/>
      <c r="U46" s="57"/>
      <c r="V46" s="57"/>
      <c r="W46" s="57"/>
      <c r="X46" s="119" t="s">
        <v>39</v>
      </c>
      <c r="Y46" s="119"/>
      <c r="AI46" s="126"/>
      <c r="AJ46" s="126"/>
      <c r="AK46" s="127"/>
    </row>
    <row r="47" spans="2:37" ht="15" customHeight="1">
      <c r="B47" s="94" t="s">
        <v>82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O47" s="95"/>
      <c r="P47" s="95"/>
      <c r="Q47" s="95"/>
      <c r="R47" s="95"/>
      <c r="S47" s="95"/>
      <c r="U47" s="102">
        <f>U43</f>
        <v>21.839999999999996</v>
      </c>
      <c r="V47" s="102"/>
      <c r="W47" s="102"/>
      <c r="X47" s="128" t="s">
        <v>39</v>
      </c>
      <c r="Y47" s="128"/>
      <c r="AI47" s="126"/>
      <c r="AJ47" s="126"/>
      <c r="AK47" s="127"/>
    </row>
    <row r="48" spans="2:37" ht="6" customHeight="1">
      <c r="B48" s="123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24"/>
    </row>
    <row r="49" spans="2:37" ht="15" customHeight="1">
      <c r="B49" s="68" t="s">
        <v>87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100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103"/>
      <c r="AF49" s="130">
        <f>U43*0.34</f>
        <v>7.425599999999999</v>
      </c>
      <c r="AG49" s="131"/>
      <c r="AH49" s="132"/>
      <c r="AI49" s="47">
        <f>SUM(AI43:AK47)</f>
        <v>252.47039999999998</v>
      </c>
      <c r="AJ49" s="48"/>
      <c r="AK49" s="49"/>
    </row>
    <row r="50" spans="2:37" ht="6" customHeight="1"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</row>
    <row r="51" spans="2:37" ht="15" customHeight="1">
      <c r="B51" s="68" t="s">
        <v>88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50"/>
      <c r="S51" s="39">
        <f>AI51/N16</f>
        <v>44.77060904761903</v>
      </c>
      <c r="T51" s="40"/>
      <c r="U51" s="40"/>
      <c r="V51" s="42" t="s">
        <v>41</v>
      </c>
      <c r="W51" s="42"/>
      <c r="X51" s="42"/>
      <c r="Y51" s="40">
        <f>AI51/N20</f>
        <v>17.219465018315017</v>
      </c>
      <c r="Z51" s="40"/>
      <c r="AA51" s="40"/>
      <c r="AB51" s="42" t="s">
        <v>83</v>
      </c>
      <c r="AC51" s="42"/>
      <c r="AD51" s="42"/>
      <c r="AE51" s="14"/>
      <c r="AF51" s="46"/>
      <c r="AG51" s="46"/>
      <c r="AH51" s="46"/>
      <c r="AI51" s="47">
        <f>AI41+AI49</f>
        <v>752.1462319999998</v>
      </c>
      <c r="AJ51" s="48"/>
      <c r="AK51" s="49"/>
    </row>
    <row r="52" spans="2:37" ht="6" customHeight="1"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</row>
    <row r="53" spans="2:37" ht="15" customHeight="1">
      <c r="B53" s="68" t="s">
        <v>89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50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39">
        <f>AF25*N16</f>
        <v>0</v>
      </c>
      <c r="AJ53" s="40"/>
      <c r="AK53" s="41"/>
    </row>
    <row r="54" spans="2:37" ht="6" customHeight="1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</row>
    <row r="55" spans="2:37" ht="15" customHeight="1">
      <c r="B55" s="68" t="s">
        <v>90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50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7">
        <f>AI51+AI53</f>
        <v>752.1462319999998</v>
      </c>
      <c r="AJ55" s="48"/>
      <c r="AK55" s="49"/>
    </row>
    <row r="57" spans="36:37" ht="12.75">
      <c r="AJ57" s="51">
        <v>1</v>
      </c>
      <c r="AK57" s="51"/>
    </row>
  </sheetData>
  <mergeCells count="329">
    <mergeCell ref="B50:AK50"/>
    <mergeCell ref="B52:AK52"/>
    <mergeCell ref="B54:AK54"/>
    <mergeCell ref="W32:X32"/>
    <mergeCell ref="W33:X33"/>
    <mergeCell ref="W34:X34"/>
    <mergeCell ref="W35:X35"/>
    <mergeCell ref="W36:X36"/>
    <mergeCell ref="W37:X37"/>
    <mergeCell ref="M32:O32"/>
    <mergeCell ref="AZ24:BC24"/>
    <mergeCell ref="AO24:AW25"/>
    <mergeCell ref="AN30:AP30"/>
    <mergeCell ref="C25:J25"/>
    <mergeCell ref="K25:L25"/>
    <mergeCell ref="S24:W24"/>
    <mergeCell ref="B26:AK26"/>
    <mergeCell ref="C28:D28"/>
    <mergeCell ref="U28:V28"/>
    <mergeCell ref="W28:X28"/>
    <mergeCell ref="C20:I20"/>
    <mergeCell ref="C19:I19"/>
    <mergeCell ref="C18:I18"/>
    <mergeCell ref="N14:P14"/>
    <mergeCell ref="K18:L18"/>
    <mergeCell ref="K19:L19"/>
    <mergeCell ref="K20:L20"/>
    <mergeCell ref="K15:L15"/>
    <mergeCell ref="C15:I15"/>
    <mergeCell ref="C14:I14"/>
    <mergeCell ref="B12:AK12"/>
    <mergeCell ref="K11:L11"/>
    <mergeCell ref="K9:N9"/>
    <mergeCell ref="N11:P11"/>
    <mergeCell ref="T9:Y9"/>
    <mergeCell ref="B9:E9"/>
    <mergeCell ref="F9:J9"/>
    <mergeCell ref="B11:F11"/>
    <mergeCell ref="G11:J11"/>
    <mergeCell ref="S11:V11"/>
    <mergeCell ref="B5:S5"/>
    <mergeCell ref="T5:AK5"/>
    <mergeCell ref="B7:S7"/>
    <mergeCell ref="T7:Y7"/>
    <mergeCell ref="Z7:AE7"/>
    <mergeCell ref="AI7:AK7"/>
    <mergeCell ref="B6:AK6"/>
    <mergeCell ref="AF7:AH7"/>
    <mergeCell ref="B49:R49"/>
    <mergeCell ref="S49:AE49"/>
    <mergeCell ref="AF49:AH49"/>
    <mergeCell ref="AI49:AK49"/>
    <mergeCell ref="AI44:AK44"/>
    <mergeCell ref="AI45:AK45"/>
    <mergeCell ref="N15:P15"/>
    <mergeCell ref="K24:L24"/>
    <mergeCell ref="N16:P16"/>
    <mergeCell ref="X44:Y44"/>
    <mergeCell ref="X45:Y45"/>
    <mergeCell ref="K17:L17"/>
    <mergeCell ref="K23:L23"/>
    <mergeCell ref="AC16:AE16"/>
    <mergeCell ref="K14:L14"/>
    <mergeCell ref="X47:Y47"/>
    <mergeCell ref="X46:Y46"/>
    <mergeCell ref="N17:P17"/>
    <mergeCell ref="N18:P18"/>
    <mergeCell ref="T20:AA20"/>
    <mergeCell ref="T21:AA21"/>
    <mergeCell ref="N20:P20"/>
    <mergeCell ref="N19:P19"/>
    <mergeCell ref="S28:T28"/>
    <mergeCell ref="B48:AK48"/>
    <mergeCell ref="B22:E22"/>
    <mergeCell ref="C17:I17"/>
    <mergeCell ref="C16:I16"/>
    <mergeCell ref="W38:X38"/>
    <mergeCell ref="AI46:AK46"/>
    <mergeCell ref="AI47:AK47"/>
    <mergeCell ref="K16:L16"/>
    <mergeCell ref="T25:AA25"/>
    <mergeCell ref="T22:AA22"/>
    <mergeCell ref="B8:AK8"/>
    <mergeCell ref="B10:AK10"/>
    <mergeCell ref="Z9:AK9"/>
    <mergeCell ref="T23:AA23"/>
    <mergeCell ref="T16:AA16"/>
    <mergeCell ref="T17:AA17"/>
    <mergeCell ref="T18:AA18"/>
    <mergeCell ref="T19:AA19"/>
    <mergeCell ref="AC14:AE14"/>
    <mergeCell ref="AC15:AE15"/>
    <mergeCell ref="T13:AA13"/>
    <mergeCell ref="T14:AA14"/>
    <mergeCell ref="T15:AA15"/>
    <mergeCell ref="AC25:AE25"/>
    <mergeCell ref="AC22:AE22"/>
    <mergeCell ref="AC23:AE23"/>
    <mergeCell ref="AC17:AE17"/>
    <mergeCell ref="AC18:AE18"/>
    <mergeCell ref="AC13:AE13"/>
    <mergeCell ref="AC21:AE21"/>
    <mergeCell ref="AF23:AI23"/>
    <mergeCell ref="AF13:AI13"/>
    <mergeCell ref="AF20:AI20"/>
    <mergeCell ref="AF21:AI21"/>
    <mergeCell ref="AF14:AI14"/>
    <mergeCell ref="AF15:AI15"/>
    <mergeCell ref="AC19:AE19"/>
    <mergeCell ref="AC20:AE20"/>
    <mergeCell ref="F28:G28"/>
    <mergeCell ref="J28:L28"/>
    <mergeCell ref="H28:I28"/>
    <mergeCell ref="C24:J24"/>
    <mergeCell ref="C23:I23"/>
    <mergeCell ref="N23:P23"/>
    <mergeCell ref="N24:P24"/>
    <mergeCell ref="N25:P25"/>
    <mergeCell ref="AI43:AK43"/>
    <mergeCell ref="AI41:AK41"/>
    <mergeCell ref="AF41:AH41"/>
    <mergeCell ref="Y28:Z28"/>
    <mergeCell ref="AA28:AB28"/>
    <mergeCell ref="AI28:AK28"/>
    <mergeCell ref="AF28:AH28"/>
    <mergeCell ref="AC28:AE28"/>
    <mergeCell ref="Y33:Z33"/>
    <mergeCell ref="AA33:AB33"/>
    <mergeCell ref="P28:R28"/>
    <mergeCell ref="M28:O28"/>
    <mergeCell ref="O47:S47"/>
    <mergeCell ref="P31:R31"/>
    <mergeCell ref="S31:T31"/>
    <mergeCell ref="P32:R32"/>
    <mergeCell ref="S32:T32"/>
    <mergeCell ref="O45:S45"/>
    <mergeCell ref="M29:O29"/>
    <mergeCell ref="P29:R29"/>
    <mergeCell ref="C29:D29"/>
    <mergeCell ref="F29:G29"/>
    <mergeCell ref="H29:I29"/>
    <mergeCell ref="J29:L29"/>
    <mergeCell ref="S29:T29"/>
    <mergeCell ref="U29:V29"/>
    <mergeCell ref="M31:O31"/>
    <mergeCell ref="U31:V31"/>
    <mergeCell ref="X43:Y43"/>
    <mergeCell ref="U47:W47"/>
    <mergeCell ref="AF29:AH29"/>
    <mergeCell ref="S30:T30"/>
    <mergeCell ref="Y30:AE30"/>
    <mergeCell ref="AF30:AH30"/>
    <mergeCell ref="W29:X29"/>
    <mergeCell ref="Y29:Z29"/>
    <mergeCell ref="AA29:AB29"/>
    <mergeCell ref="U30:V30"/>
    <mergeCell ref="W30:X30"/>
    <mergeCell ref="O46:S46"/>
    <mergeCell ref="U43:W43"/>
    <mergeCell ref="U44:W44"/>
    <mergeCell ref="U45:W45"/>
    <mergeCell ref="U46:W46"/>
    <mergeCell ref="J30:R30"/>
    <mergeCell ref="J31:L31"/>
    <mergeCell ref="W31:X31"/>
    <mergeCell ref="M33:O33"/>
    <mergeCell ref="C30:D30"/>
    <mergeCell ref="C31:D31"/>
    <mergeCell ref="F31:G31"/>
    <mergeCell ref="H31:I31"/>
    <mergeCell ref="F30:I30"/>
    <mergeCell ref="C32:D32"/>
    <mergeCell ref="F32:G32"/>
    <mergeCell ref="H32:I32"/>
    <mergeCell ref="J32:L32"/>
    <mergeCell ref="P34:R34"/>
    <mergeCell ref="S34:T34"/>
    <mergeCell ref="Y31:Z31"/>
    <mergeCell ref="AA31:AB31"/>
    <mergeCell ref="Y32:Z32"/>
    <mergeCell ref="AA32:AB32"/>
    <mergeCell ref="U32:V32"/>
    <mergeCell ref="J33:L33"/>
    <mergeCell ref="M34:O34"/>
    <mergeCell ref="J35:L35"/>
    <mergeCell ref="AC33:AE33"/>
    <mergeCell ref="J34:L34"/>
    <mergeCell ref="P33:R33"/>
    <mergeCell ref="S33:T33"/>
    <mergeCell ref="U33:V33"/>
    <mergeCell ref="AC34:AE34"/>
    <mergeCell ref="Y34:Z34"/>
    <mergeCell ref="AC35:AE35"/>
    <mergeCell ref="AF34:AH34"/>
    <mergeCell ref="AA35:AB35"/>
    <mergeCell ref="M35:O35"/>
    <mergeCell ref="P35:R35"/>
    <mergeCell ref="S35:T35"/>
    <mergeCell ref="U35:V35"/>
    <mergeCell ref="Y35:Z35"/>
    <mergeCell ref="U34:V34"/>
    <mergeCell ref="AA34:AB34"/>
    <mergeCell ref="B47:M47"/>
    <mergeCell ref="C46:L46"/>
    <mergeCell ref="C45:M45"/>
    <mergeCell ref="C43:M43"/>
    <mergeCell ref="C44:M44"/>
    <mergeCell ref="M36:O36"/>
    <mergeCell ref="J37:L37"/>
    <mergeCell ref="C37:D37"/>
    <mergeCell ref="F37:G37"/>
    <mergeCell ref="C36:D36"/>
    <mergeCell ref="F36:G36"/>
    <mergeCell ref="H36:I36"/>
    <mergeCell ref="J36:L36"/>
    <mergeCell ref="H37:I37"/>
    <mergeCell ref="S36:T36"/>
    <mergeCell ref="C33:D33"/>
    <mergeCell ref="F33:G33"/>
    <mergeCell ref="H33:I33"/>
    <mergeCell ref="C35:D35"/>
    <mergeCell ref="F35:G35"/>
    <mergeCell ref="H35:I35"/>
    <mergeCell ref="C34:D34"/>
    <mergeCell ref="F34:G34"/>
    <mergeCell ref="H34:I34"/>
    <mergeCell ref="C38:D38"/>
    <mergeCell ref="F38:G38"/>
    <mergeCell ref="H38:I38"/>
    <mergeCell ref="AF36:AH36"/>
    <mergeCell ref="AF37:AH37"/>
    <mergeCell ref="S38:T38"/>
    <mergeCell ref="U38:V38"/>
    <mergeCell ref="AF38:AH38"/>
    <mergeCell ref="AC36:AE36"/>
    <mergeCell ref="Y37:Z37"/>
    <mergeCell ref="AA37:AB37"/>
    <mergeCell ref="AC37:AE37"/>
    <mergeCell ref="M37:O37"/>
    <mergeCell ref="Y36:Z36"/>
    <mergeCell ref="AA36:AB36"/>
    <mergeCell ref="P37:R37"/>
    <mergeCell ref="S37:T37"/>
    <mergeCell ref="U37:V37"/>
    <mergeCell ref="U36:V36"/>
    <mergeCell ref="P36:R36"/>
    <mergeCell ref="M39:O39"/>
    <mergeCell ref="P39:R39"/>
    <mergeCell ref="S39:T39"/>
    <mergeCell ref="U39:V39"/>
    <mergeCell ref="P38:R38"/>
    <mergeCell ref="M38:O38"/>
    <mergeCell ref="Y39:Z39"/>
    <mergeCell ref="C39:D39"/>
    <mergeCell ref="F39:G39"/>
    <mergeCell ref="H39:I39"/>
    <mergeCell ref="J39:L39"/>
    <mergeCell ref="J38:L38"/>
    <mergeCell ref="Y38:Z38"/>
    <mergeCell ref="W39:X39"/>
    <mergeCell ref="AA38:AB38"/>
    <mergeCell ref="AI39:AK39"/>
    <mergeCell ref="AI38:AK38"/>
    <mergeCell ref="AF39:AH39"/>
    <mergeCell ref="AA39:AB39"/>
    <mergeCell ref="AC38:AE38"/>
    <mergeCell ref="AF40:AH40"/>
    <mergeCell ref="AI40:AK40"/>
    <mergeCell ref="AC39:AE39"/>
    <mergeCell ref="B41:R41"/>
    <mergeCell ref="S41:AE41"/>
    <mergeCell ref="J40:L40"/>
    <mergeCell ref="P40:R40"/>
    <mergeCell ref="W40:X40"/>
    <mergeCell ref="Y40:Z40"/>
    <mergeCell ref="AA40:AB40"/>
    <mergeCell ref="AC40:AE40"/>
    <mergeCell ref="M40:O40"/>
    <mergeCell ref="U40:V40"/>
    <mergeCell ref="B51:R51"/>
    <mergeCell ref="C40:D40"/>
    <mergeCell ref="F40:G40"/>
    <mergeCell ref="H40:I40"/>
    <mergeCell ref="S40:T40"/>
    <mergeCell ref="O43:S43"/>
    <mergeCell ref="O44:S44"/>
    <mergeCell ref="AF51:AH51"/>
    <mergeCell ref="AI51:AK51"/>
    <mergeCell ref="S51:U51"/>
    <mergeCell ref="V51:X51"/>
    <mergeCell ref="Y51:AA51"/>
    <mergeCell ref="AB51:AD51"/>
    <mergeCell ref="B53:R53"/>
    <mergeCell ref="S53:AE53"/>
    <mergeCell ref="AF53:AH53"/>
    <mergeCell ref="AI53:AK53"/>
    <mergeCell ref="B55:R55"/>
    <mergeCell ref="S55:AE55"/>
    <mergeCell ref="AF55:AH55"/>
    <mergeCell ref="AI55:AK55"/>
    <mergeCell ref="AF33:AH33"/>
    <mergeCell ref="AF32:AH32"/>
    <mergeCell ref="AF25:AI25"/>
    <mergeCell ref="AI35:AK35"/>
    <mergeCell ref="AI31:AK31"/>
    <mergeCell ref="AI29:AK29"/>
    <mergeCell ref="AI30:AK30"/>
    <mergeCell ref="AI32:AK32"/>
    <mergeCell ref="AI33:AK33"/>
    <mergeCell ref="AU11:AW11"/>
    <mergeCell ref="AO21:AW22"/>
    <mergeCell ref="AC32:AE32"/>
    <mergeCell ref="AF31:AH31"/>
    <mergeCell ref="AC29:AE29"/>
    <mergeCell ref="AF16:AI16"/>
    <mergeCell ref="AF17:AI17"/>
    <mergeCell ref="AF18:AI18"/>
    <mergeCell ref="AU13:AW13"/>
    <mergeCell ref="AN13:AT14"/>
    <mergeCell ref="AJ57:AK57"/>
    <mergeCell ref="O9:S9"/>
    <mergeCell ref="AN11:AT11"/>
    <mergeCell ref="AI36:AK36"/>
    <mergeCell ref="AI37:AK37"/>
    <mergeCell ref="AF35:AH35"/>
    <mergeCell ref="AF22:AI22"/>
    <mergeCell ref="AF19:AI19"/>
    <mergeCell ref="AI34:AK34"/>
    <mergeCell ref="AC31:AE31"/>
  </mergeCells>
  <conditionalFormatting sqref="W31:X40">
    <cfRule type="cellIs" priority="1" dxfId="0" operator="equal" stopIfTrue="1">
      <formula>1</formula>
    </cfRule>
  </conditionalFormatting>
  <conditionalFormatting sqref="B31:V40 Y31:AK40">
    <cfRule type="cellIs" priority="2" dxfId="0" operator="equal" stopIfTrue="1">
      <formula>0</formula>
    </cfRule>
  </conditionalFormatting>
  <conditionalFormatting sqref="AF25:AI25 AI53:AK53">
    <cfRule type="cellIs" priority="3" dxfId="1" operator="equal" stopIfTrue="1">
      <formula>0</formula>
    </cfRule>
  </conditionalFormatting>
  <printOptions/>
  <pageMargins left="0" right="0" top="0" bottom="0" header="0" footer="0"/>
  <pageSetup horizontalDpi="600" verticalDpi="600" orientation="portrait" paperSize="9" r:id="rId14"/>
  <legacyDrawing r:id="rId13"/>
  <oleObjects>
    <oleObject progId="Equation.3" shapeId="258989" r:id="rId1"/>
    <oleObject progId="Equation.3" shapeId="2069208" r:id="rId2"/>
    <oleObject progId="Equation.3" shapeId="108260" r:id="rId3"/>
    <oleObject progId="Equation.3" shapeId="129182" r:id="rId4"/>
    <oleObject progId="Equation.3" shapeId="290298" r:id="rId5"/>
    <oleObject progId="Equation.3" shapeId="294233" r:id="rId6"/>
    <oleObject progId="Equation.3" shapeId="263938" r:id="rId7"/>
    <oleObject progId="Equation.3" shapeId="275842" r:id="rId8"/>
    <oleObject progId="Equation.3" shapeId="284657" r:id="rId9"/>
    <oleObject progId="Equation.3" shapeId="336496" r:id="rId10"/>
    <oleObject progId="Equation.3" shapeId="618840" r:id="rId11"/>
    <oleObject progId="Equation.3" shapeId="621426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0:I45"/>
  <sheetViews>
    <sheetView workbookViewId="0" topLeftCell="A1">
      <selection activeCell="L9" sqref="L9"/>
    </sheetView>
  </sheetViews>
  <sheetFormatPr defaultColWidth="11.421875" defaultRowHeight="12.75"/>
  <cols>
    <col min="2" max="2" width="12.28125" style="0" bestFit="1" customWidth="1"/>
    <col min="5" max="5" width="12.28125" style="0" bestFit="1" customWidth="1"/>
    <col min="9" max="9" width="8.00390625" style="0" bestFit="1" customWidth="1"/>
  </cols>
  <sheetData>
    <row r="10" spans="8:9" ht="12.75">
      <c r="H10" s="30" t="s">
        <v>121</v>
      </c>
      <c r="I10" s="30">
        <f>C14*F14</f>
        <v>2.8675</v>
      </c>
    </row>
    <row r="11" spans="2:6" ht="12.75">
      <c r="B11" t="s">
        <v>113</v>
      </c>
      <c r="C11" s="34">
        <v>1.5</v>
      </c>
      <c r="E11" t="s">
        <v>114</v>
      </c>
      <c r="F11" s="34">
        <v>1.2</v>
      </c>
    </row>
    <row r="12" spans="2:9" ht="12.75">
      <c r="B12" t="s">
        <v>115</v>
      </c>
      <c r="C12" s="34">
        <v>0.1</v>
      </c>
      <c r="E12" t="s">
        <v>115</v>
      </c>
      <c r="F12" s="34">
        <v>0.1</v>
      </c>
      <c r="H12" s="30" t="s">
        <v>116</v>
      </c>
      <c r="I12" s="31">
        <f>(C14*F14)/(0.5*(C14+F14))</f>
        <v>1.686764705882353</v>
      </c>
    </row>
    <row r="13" spans="2:6" ht="12.75">
      <c r="B13" t="s">
        <v>117</v>
      </c>
      <c r="C13" s="34">
        <v>0.3</v>
      </c>
      <c r="E13" t="s">
        <v>117</v>
      </c>
      <c r="F13" s="34">
        <v>0.3</v>
      </c>
    </row>
    <row r="14" spans="2:9" ht="12.75">
      <c r="B14" t="s">
        <v>118</v>
      </c>
      <c r="C14" s="35">
        <f>C11+(C12/2)+C13</f>
        <v>1.85</v>
      </c>
      <c r="E14" t="s">
        <v>119</v>
      </c>
      <c r="F14" s="35">
        <f>(F11+F12/2+F13)</f>
        <v>1.55</v>
      </c>
      <c r="H14" s="30" t="s">
        <v>120</v>
      </c>
      <c r="I14" s="37">
        <f>C14+F14</f>
        <v>3.4000000000000004</v>
      </c>
    </row>
    <row r="26" spans="2:6" ht="12.75">
      <c r="B26" t="s">
        <v>113</v>
      </c>
      <c r="C26" s="34">
        <v>2.52</v>
      </c>
      <c r="E26" t="s">
        <v>114</v>
      </c>
      <c r="F26" s="34">
        <v>2.16</v>
      </c>
    </row>
    <row r="27" spans="2:9" ht="12.75">
      <c r="B27" t="s">
        <v>115</v>
      </c>
      <c r="C27" s="34">
        <v>0.12</v>
      </c>
      <c r="E27" t="s">
        <v>115</v>
      </c>
      <c r="F27" s="34">
        <v>0.12</v>
      </c>
      <c r="H27" s="30" t="s">
        <v>116</v>
      </c>
      <c r="I27" s="31">
        <f>(C29*F29)/(0.5*C29)</f>
        <v>5.260000000000001</v>
      </c>
    </row>
    <row r="28" spans="2:6" ht="12.75">
      <c r="B28" t="s">
        <v>115</v>
      </c>
      <c r="C28" s="34">
        <v>0.12</v>
      </c>
      <c r="E28" t="s">
        <v>117</v>
      </c>
      <c r="F28" s="34">
        <v>0.41</v>
      </c>
    </row>
    <row r="29" spans="2:6" ht="12.75">
      <c r="B29" t="s">
        <v>118</v>
      </c>
      <c r="C29" s="35">
        <f>C26+(C27/2)+C28/2</f>
        <v>2.64</v>
      </c>
      <c r="E29" t="s">
        <v>119</v>
      </c>
      <c r="F29" s="35">
        <f>(F26+F27/2+F28)</f>
        <v>2.6300000000000003</v>
      </c>
    </row>
    <row r="42" spans="2:6" ht="12.75">
      <c r="B42" t="s">
        <v>113</v>
      </c>
      <c r="C42" s="34">
        <v>2.52</v>
      </c>
      <c r="E42" t="s">
        <v>114</v>
      </c>
      <c r="F42" s="34">
        <v>2.16</v>
      </c>
    </row>
    <row r="43" spans="2:9" ht="12.75">
      <c r="B43" t="s">
        <v>117</v>
      </c>
      <c r="C43" s="34">
        <v>0.12</v>
      </c>
      <c r="E43" t="s">
        <v>115</v>
      </c>
      <c r="F43" s="34">
        <v>0.12</v>
      </c>
      <c r="H43" s="30" t="s">
        <v>116</v>
      </c>
      <c r="I43" s="31">
        <f>(C45*F45)/(0.5*(C45+(2*F45)))</f>
        <v>1.8101745635910225</v>
      </c>
    </row>
    <row r="44" spans="2:6" ht="12.75">
      <c r="B44" t="s">
        <v>117</v>
      </c>
      <c r="C44" s="34">
        <v>0.12</v>
      </c>
      <c r="E44" t="s">
        <v>117</v>
      </c>
      <c r="F44" s="34">
        <v>0.41</v>
      </c>
    </row>
    <row r="45" spans="2:6" ht="12.75">
      <c r="B45" t="s">
        <v>118</v>
      </c>
      <c r="C45" s="35">
        <f>C42+C43+C44</f>
        <v>2.7600000000000002</v>
      </c>
      <c r="E45" t="s">
        <v>119</v>
      </c>
      <c r="F45" s="35">
        <f>(F42+F43/2+F44)</f>
        <v>2.6300000000000003</v>
      </c>
    </row>
  </sheetData>
  <printOptions/>
  <pageMargins left="0.75" right="0.75" top="1" bottom="1" header="0.4921259845" footer="0.4921259845"/>
  <pageSetup horizontalDpi="600" verticalDpi="600" orientation="portrait" paperSize="9" r:id="rId6"/>
  <legacyDrawing r:id="rId5"/>
  <oleObjects>
    <oleObject progId="Equation.3" shapeId="309586" r:id="rId1"/>
    <oleObject progId="Word.Document.8" shapeId="309587" r:id="rId2"/>
    <oleObject progId="Word.Document.8" shapeId="309588" r:id="rId3"/>
    <oleObject progId="CorelPhotoPaint.Image.9" shapeId="403195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23:G30"/>
  <sheetViews>
    <sheetView workbookViewId="0" topLeftCell="A1">
      <selection activeCell="E29" sqref="E29"/>
    </sheetView>
  </sheetViews>
  <sheetFormatPr defaultColWidth="11.421875" defaultRowHeight="12.75"/>
  <sheetData>
    <row r="23" spans="5:7" ht="12.75">
      <c r="E23" t="s">
        <v>109</v>
      </c>
      <c r="F23" t="s">
        <v>109</v>
      </c>
      <c r="G23" t="s">
        <v>110</v>
      </c>
    </row>
    <row r="24" spans="4:6" ht="12.75">
      <c r="D24" t="s">
        <v>111</v>
      </c>
      <c r="E24" t="s">
        <v>112</v>
      </c>
      <c r="F24" t="s">
        <v>112</v>
      </c>
    </row>
    <row r="25" spans="4:7" ht="12.75">
      <c r="D25" s="32"/>
      <c r="E25" s="32">
        <v>1</v>
      </c>
      <c r="F25" s="32">
        <v>0.5</v>
      </c>
      <c r="G25" s="32">
        <v>0.5</v>
      </c>
    </row>
    <row r="26" spans="4:7" ht="12.75">
      <c r="D26" s="32"/>
      <c r="E26" s="32"/>
      <c r="F26" s="32"/>
      <c r="G26" s="33"/>
    </row>
    <row r="27" spans="3:7" ht="12.75">
      <c r="C27" t="s">
        <v>109</v>
      </c>
      <c r="D27" s="32">
        <v>4</v>
      </c>
      <c r="E27" s="32">
        <v>0.33</v>
      </c>
      <c r="F27" s="32">
        <v>0.24</v>
      </c>
      <c r="G27" s="33">
        <f>F27+(G25-F25)/(E25-F25)*(E27-F27)</f>
        <v>0.24</v>
      </c>
    </row>
    <row r="28" spans="3:7" ht="12.75">
      <c r="C28" t="s">
        <v>109</v>
      </c>
      <c r="D28" s="32">
        <v>6</v>
      </c>
      <c r="E28" s="32">
        <v>0.29</v>
      </c>
      <c r="F28" s="32">
        <v>0.22</v>
      </c>
      <c r="G28" s="33">
        <f>F28+(G25-F25)/(E25-F25)*(E28-F28)</f>
        <v>0.22</v>
      </c>
    </row>
    <row r="29" spans="4:7" ht="12.75">
      <c r="D29" s="32"/>
      <c r="E29" s="32"/>
      <c r="F29" s="32"/>
      <c r="G29" s="33"/>
    </row>
    <row r="30" spans="3:7" ht="12.75">
      <c r="C30" t="s">
        <v>110</v>
      </c>
      <c r="D30" s="32">
        <v>4.45</v>
      </c>
      <c r="E30" s="32"/>
      <c r="F30" s="32"/>
      <c r="G30" s="31">
        <f>G27-(D30-D27)/(D28-D27)*(G27-G28)</f>
        <v>0.2355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Elmar Held</dc:creator>
  <cp:keywords/>
  <dc:description/>
  <cp:lastModifiedBy>Bosy</cp:lastModifiedBy>
  <cp:lastPrinted>2004-07-23T11:05:14Z</cp:lastPrinted>
  <dcterms:created xsi:type="dcterms:W3CDTF">2004-04-01T12:13:40Z</dcterms:created>
  <dcterms:modified xsi:type="dcterms:W3CDTF">2008-01-17T15:55:11Z</dcterms:modified>
  <cp:category/>
  <cp:version/>
  <cp:contentType/>
  <cp:contentStatus/>
</cp:coreProperties>
</file>