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580" windowHeight="6540" activeTab="0"/>
  </bookViews>
  <sheets>
    <sheet name="Notwendiger Umsatz" sheetId="1" r:id="rId1"/>
    <sheet name="Stundenverrechnungssatz" sheetId="2" r:id="rId2"/>
    <sheet name="Entnahmen" sheetId="3" r:id="rId3"/>
    <sheet name="Plan" sheetId="4" r:id="rId4"/>
  </sheets>
  <definedNames>
    <definedName name="_xlnm.Print_Area" localSheetId="2">'Entnahmen'!$A$2:$B$16</definedName>
    <definedName name="_xlnm.Print_Area" localSheetId="0">'Notwendiger Umsatz'!$A$1:$C$32</definedName>
    <definedName name="_xlnm.Print_Area" localSheetId="3">'Plan'!$A$1:$G$23</definedName>
    <definedName name="_xlnm.Print_Area" localSheetId="1">'Stundenverrechnungssatz'!$A$3:$C$35</definedName>
    <definedName name="OK" hidden="1">'Notwendiger Umsatz'!$A$1</definedName>
    <definedName name="wrn.Bericht." localSheetId="0" hidden="1">{#N/A,#N/A,TRUE,"DECKBLATT";#N/A,#N/A,TRUE,"FIRMWERT"}</definedName>
    <definedName name="wrn.Bericht." hidden="1">{#N/A,#N/A,TRUE,"DECKBLATT";#N/A,#N/A,TRUE,"FIRMWERT"}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G?nther Simon</author>
  </authors>
  <commentList>
    <comment ref="A5" authorId="0">
      <text>
        <r>
          <rPr>
            <b/>
            <sz val="8"/>
            <rFont val="Tahoma"/>
            <family val="0"/>
          </rPr>
          <t>Die Personalkosten ermitteln Sie überschlägig wie folgt:
Monatsgehalt x 15,5
Stundenlohn x 2.500</t>
        </r>
      </text>
    </comment>
    <comment ref="A6" authorId="0">
      <text>
        <r>
          <rPr>
            <b/>
            <sz val="8"/>
            <rFont val="Tahoma"/>
            <family val="0"/>
          </rPr>
          <t>Hier werden erfasst:
- Mieten
- Energiekosten,
- Haus- und Grundstücksaufwand
- usw</t>
        </r>
      </text>
    </comment>
    <comment ref="A7" authorId="0">
      <text>
        <r>
          <rPr>
            <b/>
            <sz val="8"/>
            <rFont val="Tahoma"/>
            <family val="0"/>
          </rPr>
          <t>Betriebshaftpflicht, Verbandsbeiträge,
Kammerbeiträge usw
 bitte erfragen !</t>
        </r>
      </text>
    </comment>
    <comment ref="C16" authorId="0">
      <text>
        <r>
          <rPr>
            <b/>
            <sz val="8"/>
            <rFont val="Tahoma"/>
            <family val="0"/>
          </rPr>
          <t>Die notwendigen Privatentnamen ermitteln Sie mit der Tabelle "Entnahmen" oder geben die Summe ein.</t>
        </r>
      </text>
    </comment>
    <comment ref="D17" authorId="0">
      <text>
        <r>
          <rPr>
            <b/>
            <sz val="8"/>
            <rFont val="Tahoma"/>
            <family val="0"/>
          </rPr>
          <t>hier können Angaben gemacht werden, wir der Jahresumsatz heruntergebrochen werden soll
z.B. Arbeitstage
       Produkte usw.</t>
        </r>
      </text>
    </comment>
    <comment ref="A8" authorId="0">
      <text>
        <r>
          <rPr>
            <b/>
            <sz val="10"/>
            <rFont val="Arial"/>
            <family val="2"/>
          </rPr>
          <t>hilfsweise können Sie rechnen:
 geschätzte Jahreskilometer x 0,30€</t>
        </r>
      </text>
    </comment>
  </commentList>
</comments>
</file>

<file path=xl/comments2.xml><?xml version="1.0" encoding="utf-8"?>
<comments xmlns="http://schemas.openxmlformats.org/spreadsheetml/2006/main">
  <authors>
    <author>G?nther Simon</author>
  </authors>
  <commentList>
    <comment ref="B8" authorId="0">
      <text>
        <r>
          <rPr>
            <b/>
            <sz val="8"/>
            <rFont val="Tahoma"/>
            <family val="0"/>
          </rPr>
          <t>Geben Sie hier bitte den Zuschlag ein, mit dem Sie das eingekaufte Material an Ihre Kunden weitergeben</t>
        </r>
      </text>
    </comment>
    <comment ref="B15" authorId="0">
      <text>
        <r>
          <rPr>
            <b/>
            <sz val="8"/>
            <rFont val="Tahoma"/>
            <family val="0"/>
          </rPr>
          <t>Produktive Mitarbeiter sind diejenigen, deren Arbeitszeit direkt verkauft werden kann.</t>
        </r>
        <r>
          <rPr>
            <sz val="8"/>
            <rFont val="Tahoma"/>
            <family val="0"/>
          </rPr>
          <t xml:space="preserve">
Bitte bewerten:
Vollzeitkraft ganzjährig beschäftigt  : 1,0
Halbtagskraft                                  : 0,5
Mitarbeiter 3 Monate beschäftigt     : 0,25
Lehrlinge pro Lehrjahr                    : 0,2  </t>
        </r>
      </text>
    </comment>
  </commentList>
</comments>
</file>

<file path=xl/comments3.xml><?xml version="1.0" encoding="utf-8"?>
<comments xmlns="http://schemas.openxmlformats.org/spreadsheetml/2006/main">
  <authors>
    <author>G?nther Simon</author>
  </authors>
  <commentList>
    <comment ref="B5" authorId="0">
      <text>
        <r>
          <rPr>
            <b/>
            <sz val="8"/>
            <rFont val="Tahoma"/>
            <family val="0"/>
          </rPr>
          <t>Überschlägig berechnet:</t>
        </r>
        <r>
          <rPr>
            <sz val="8"/>
            <rFont val="Tahoma"/>
            <family val="0"/>
          </rPr>
          <t xml:space="preserve">
Summe der Entnahmen = Gewinn
Steuersatz 15%
Sie können auch einen Betrag eingeben, um  die Formel wieder herzustellen "StarterCenter" anklicken</t>
        </r>
      </text>
    </comment>
  </commentList>
</comments>
</file>

<file path=xl/comments4.xml><?xml version="1.0" encoding="utf-8"?>
<comments xmlns="http://schemas.openxmlformats.org/spreadsheetml/2006/main">
  <authors>
    <author>G?nther Simon</author>
  </authors>
  <commentList>
    <comment ref="D4" authorId="0">
      <text>
        <r>
          <rPr>
            <sz val="10"/>
            <rFont val="Arial"/>
            <family val="2"/>
          </rPr>
          <t>Sie können den berechneten Betrag überschreiben
Mit Klick auf "StarterCenter" stellen Sie die ursprüngliche Formel wieder her</t>
        </r>
      </text>
    </comment>
    <comment ref="C2" authorId="0">
      <text>
        <r>
          <rPr>
            <sz val="10"/>
            <rFont val="Arial"/>
            <family val="2"/>
          </rPr>
          <t>Geben Sie hier den Prozentsatz an, um den der Planumsatz verringert werden soll</t>
        </r>
      </text>
    </comment>
    <comment ref="G2" authorId="0">
      <text>
        <r>
          <rPr>
            <sz val="10"/>
            <rFont val="Arial"/>
            <family val="2"/>
          </rPr>
          <t>Geben Sie hier den Prozentsatz an, um den der Planumsatz erhöht werden soll</t>
        </r>
      </text>
    </comment>
  </commentList>
</comments>
</file>

<file path=xl/sharedStrings.xml><?xml version="1.0" encoding="utf-8"?>
<sst xmlns="http://schemas.openxmlformats.org/spreadsheetml/2006/main" count="93" uniqueCount="70">
  <si>
    <t>Ermittlung des kostendeckenden Umsatzes</t>
  </si>
  <si>
    <t>Personalaufwand</t>
  </si>
  <si>
    <t>Raumkosten</t>
  </si>
  <si>
    <t>Kraftfahrzeugkosten</t>
  </si>
  <si>
    <t>Instandhaltungen, Kleingeräte</t>
  </si>
  <si>
    <t>Werbung, Repräsentation</t>
  </si>
  <si>
    <t>Büroaufwand, Porto, Telefon</t>
  </si>
  <si>
    <t>Buchführung, Steuerberater</t>
  </si>
  <si>
    <t>Zinsen</t>
  </si>
  <si>
    <t>Abschreibungen</t>
  </si>
  <si>
    <t>sonstiger Aufwand</t>
  </si>
  <si>
    <t xml:space="preserve">         Summe der Fixkosten</t>
  </si>
  <si>
    <t>Variable Kosten ( in % vom Umsatz)</t>
  </si>
  <si>
    <t>Material-/Wareneinsatz</t>
  </si>
  <si>
    <t>Personalkosten</t>
  </si>
  <si>
    <t>sonstige variable Kosten</t>
  </si>
  <si>
    <t xml:space="preserve">         Summe der variablen Kosten</t>
  </si>
  <si>
    <r>
      <t xml:space="preserve">Deckungsbeitrag </t>
    </r>
    <r>
      <rPr>
        <sz val="12"/>
        <rFont val="Arial"/>
        <family val="2"/>
      </rPr>
      <t>(Umsatz - var. Kosten)</t>
    </r>
  </si>
  <si>
    <t>Kostendeckender Umsatz</t>
  </si>
  <si>
    <t>Ermittlung des Stundenverrechnungssatzes</t>
  </si>
  <si>
    <t>Netto-Umsatz</t>
  </si>
  <si>
    <t xml:space="preserve"> - Handelsumsatz</t>
  </si>
  <si>
    <t xml:space="preserve"> - Materialeinsatz</t>
  </si>
  <si>
    <t xml:space="preserve"> - Materialgemeinkostenzuschlag</t>
  </si>
  <si>
    <t xml:space="preserve"> - Fremdleistungen</t>
  </si>
  <si>
    <t xml:space="preserve"> - Zuschlag auf Fremdleistungen</t>
  </si>
  <si>
    <t xml:space="preserve"> = Lohnumsatz</t>
  </si>
  <si>
    <t>Anzahl der produktiven Stunden im Jahr</t>
  </si>
  <si>
    <t xml:space="preserve">   Anzahl der produktiven Mitarbeiter</t>
  </si>
  <si>
    <t xml:space="preserve">   produktive Stunden je MA</t>
  </si>
  <si>
    <t xml:space="preserve">  (Lohnumsatz/produktive Stunden)</t>
  </si>
  <si>
    <t>Fixkosten (in € pro Jahr)</t>
  </si>
  <si>
    <t>Ermittlung der notwendigen Entnahmen</t>
  </si>
  <si>
    <t xml:space="preserve">         Summe</t>
  </si>
  <si>
    <t>Einkommensteuer</t>
  </si>
  <si>
    <t>Lebensversicherung</t>
  </si>
  <si>
    <t>private Miete</t>
  </si>
  <si>
    <t>privater Zins- und Tilgungsaufwand</t>
  </si>
  <si>
    <t>Lebensunterhalt</t>
  </si>
  <si>
    <t>sonstige private Ausgaben</t>
  </si>
  <si>
    <t>Kranken-/Pflegeversicherung</t>
  </si>
  <si>
    <t>notwendige Privatentnahmen</t>
  </si>
  <si>
    <t>Die Anzahl der verkaufbaren Stunden je produktiven Mitarbeiter beträgt jährlich im Durchschnitt und nach Berücksichtigung der üblichen Ausfallzeiten für Feiertage, Urlaub, Krankheit und sonstigen Fehlzeiten rund 1.350 Stunden.</t>
  </si>
  <si>
    <t>Rentenversicherung</t>
  </si>
  <si>
    <t>private Kfz-Kosten</t>
  </si>
  <si>
    <t>Symbolleisten: 1 = Ja ; 0 = Nein</t>
  </si>
  <si>
    <t>Tsd. €</t>
  </si>
  <si>
    <t xml:space="preserve">       %</t>
  </si>
  <si>
    <t>Planumsatz</t>
  </si>
  <si>
    <t>./. Wareneinsatz</t>
  </si>
  <si>
    <t>./. Personalkosten</t>
  </si>
  <si>
    <t>= CASH-FLOW</t>
  </si>
  <si>
    <t>Plan</t>
  </si>
  <si>
    <t xml:space="preserve"> = ROHGEWINN I</t>
  </si>
  <si>
    <t xml:space="preserve"> = ROHGEWINN II</t>
  </si>
  <si>
    <t xml:space="preserve"> = ERWEIT. CASH-FLOW</t>
  </si>
  <si>
    <t xml:space="preserve"> = REINGEWINN</t>
  </si>
  <si>
    <t xml:space="preserve"> = Betriebswirtschaftlicher   Gewinn</t>
  </si>
  <si>
    <t>Fixkosten x 100 / Deckungsbeitrag</t>
  </si>
  <si>
    <t xml:space="preserve">Plan - </t>
  </si>
  <si>
    <t>Plan +</t>
  </si>
  <si>
    <t>Max Muster</t>
  </si>
  <si>
    <r>
      <t xml:space="preserve">Deckungsbeitrag </t>
    </r>
    <r>
      <rPr>
        <sz val="10"/>
        <color indexed="52"/>
        <rFont val="Arial"/>
        <family val="2"/>
      </rPr>
      <t>(Umsatz - var. Kosten)</t>
    </r>
  </si>
  <si>
    <t>Versicherungen, Beiträge</t>
  </si>
  <si>
    <t>sonstige private Versicherungen</t>
  </si>
  <si>
    <t>notwendige Brutto-Tageseinnahmen</t>
  </si>
  <si>
    <t>Mehrwertsteuersatz</t>
  </si>
  <si>
    <t>Arbeitstage pro Jahr</t>
  </si>
  <si>
    <t xml:space="preserve"> </t>
  </si>
  <si>
    <t>notwendiger Stundenverrechnungssatz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</si>
</sst>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DM&quot;_-;\-* #,##0.000\ &quot;DM&quot;_-;_-* &quot;-&quot;??\ &quot;DM&quot;_-;_-@_-"/>
    <numFmt numFmtId="173" formatCode="_-* #,##0.0000\ &quot;DM&quot;_-;\-* #,##0.0000\ &quot;DM&quot;_-;_-* &quot;-&quot;??\ &quot;DM&quot;_-;_-@_-"/>
    <numFmt numFmtId="174" formatCode="0.0%"/>
    <numFmt numFmtId="175" formatCode="_-* #,##0.0\ &quot;DM&quot;_-;\-* #,##0.0\ &quot;DM&quot;_-;_-* &quot;-&quot;??\ &quot;DM&quot;_-;_-@_-"/>
    <numFmt numFmtId="176" formatCode="_-* #,##0\ &quot;DM&quot;_-;\-* #,##0\ &quot;DM&quot;_-;_-* &quot;-&quot;??\ &quot;DM&quot;_-;_-@_-"/>
    <numFmt numFmtId="177" formatCode="_-* #,##0.0\ _D_M_-;\-* #,##0.0\ _D_M_-;_-* &quot;-&quot;?\ _D_M_-;_-@_-"/>
    <numFmt numFmtId="178" formatCode="_-* #,##0\ _D_M_-;\-* #,##0\ _D_M_-;_-* &quot;-&quot;?\ _D_M_-;_-@_-"/>
    <numFmt numFmtId="179" formatCode="0.0"/>
    <numFmt numFmtId="180" formatCode="#,##0\ &quot;€&quot;"/>
    <numFmt numFmtId="181" formatCode="#,##0.0\ &quot;€&quot;"/>
    <numFmt numFmtId="182" formatCode="#,##0.00\ &quot;€&quot;"/>
    <numFmt numFmtId="183" formatCode="_-* #,##0.00\ [$€-1]_-;\-* #,##0.00\ [$€-1]_-;_-* &quot;-&quot;??\ [$€-1]_-"/>
    <numFmt numFmtId="184" formatCode="_-* #,##0.0\ [$€-1]_-;\-* #,##0.0\ [$€-1]_-;_-* &quot;-&quot;??\ [$€-1]_-"/>
    <numFmt numFmtId="185" formatCode="_-* #,##0\ [$€-1]_-;\-* #,##0\ [$€-1]_-;_-* &quot;-&quot;??\ [$€-1]_-"/>
    <numFmt numFmtId="186" formatCode="0_)"/>
    <numFmt numFmtId="187" formatCode="0.0_)"/>
    <numFmt numFmtId="188" formatCode="#,##0\ &quot;DM&quot;_);\(#,##0\ &quot;DM&quot;\)"/>
    <numFmt numFmtId="189" formatCode="0.00_)"/>
    <numFmt numFmtId="190" formatCode="0.000_)"/>
    <numFmt numFmtId="191" formatCode="#,##0.0"/>
    <numFmt numFmtId="192" formatCode="d/\ mmmm\ yyyy"/>
    <numFmt numFmtId="193" formatCode="#,##0.0_)"/>
    <numFmt numFmtId="194" formatCode="#,##0\ &quot;DM&quot;____"/>
    <numFmt numFmtId="195" formatCode="0\ &quot;Tage&quot;"/>
    <numFmt numFmtId="196" formatCode="_-* #,##0\ \€_-;\-* #,##0\ \€_-;_-* &quot;-&quot;??\ \€_-;_-@_-"/>
    <numFmt numFmtId="197" formatCode="#,##0.0\ &quot;T€&quot;"/>
    <numFmt numFmtId="198" formatCode="mmmmm"/>
    <numFmt numFmtId="199" formatCode="#,##0.000\ &quot;T€&quot;"/>
    <numFmt numFmtId="200" formatCode="0.000%"/>
    <numFmt numFmtId="201" formatCode="#,##0\ &quot;T€&quot;"/>
    <numFmt numFmtId="202" formatCode="&quot;x&quot;\ #0_)"/>
    <numFmt numFmtId="203" formatCode="#,##0_)"/>
    <numFmt numFmtId="204" formatCode="#,##0\ [$€-1]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#,##0\ [$€-1];[Red]\-#,##0\ [$€-1]"/>
    <numFmt numFmtId="209" formatCode="_-* #,##0.0\ _€_-;\-* #,##0.0\ _€_-;_-* &quot;-&quot;?\ _€_-;_-@_-"/>
    <numFmt numFmtId="210" formatCode="#,##0_);[Red]\-#,##0\ "/>
    <numFmt numFmtId="211" formatCode="#0.0%;[Red]\-#0.0%"/>
    <numFmt numFmtId="212" formatCode="d/\ mmm/\ yy"/>
  </numFmts>
  <fonts count="25">
    <font>
      <sz val="10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sz val="9"/>
      <name val="Arial"/>
      <family val="2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12"/>
      <name val="Arial"/>
      <family val="2"/>
    </font>
    <font>
      <sz val="12"/>
      <color indexed="23"/>
      <name val="Arial"/>
      <family val="2"/>
    </font>
    <font>
      <sz val="16"/>
      <color indexed="52"/>
      <name val="Arial"/>
      <family val="2"/>
    </font>
    <font>
      <sz val="14"/>
      <color indexed="52"/>
      <name val="Arial"/>
      <family val="2"/>
    </font>
    <font>
      <sz val="10"/>
      <color indexed="52"/>
      <name val="Arial"/>
      <family val="2"/>
    </font>
    <font>
      <sz val="18"/>
      <color indexed="5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color indexed="53"/>
      <name val="Arial"/>
      <family val="2"/>
    </font>
    <font>
      <sz val="14"/>
      <color indexed="58"/>
      <name val="Arial"/>
      <family val="2"/>
    </font>
    <font>
      <sz val="12"/>
      <color indexed="51"/>
      <name val="Arial"/>
      <family val="2"/>
    </font>
    <font>
      <sz val="10"/>
      <color indexed="60"/>
      <name val="Arial"/>
      <family val="2"/>
    </font>
    <font>
      <sz val="12"/>
      <color indexed="6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>
      <alignment/>
      <protection hidden="1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/>
      <protection hidden="1"/>
    </xf>
    <xf numFmtId="174" fontId="5" fillId="2" borderId="4" xfId="20" applyNumberFormat="1" applyFon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/>
      <protection hidden="1"/>
    </xf>
    <xf numFmtId="180" fontId="5" fillId="2" borderId="7" xfId="22" applyNumberFormat="1" applyFont="1" applyFill="1" applyBorder="1" applyAlignment="1" applyProtection="1">
      <alignment/>
      <protection hidden="1"/>
    </xf>
    <xf numFmtId="0" fontId="1" fillId="2" borderId="8" xfId="0" applyFont="1" applyFill="1" applyBorder="1" applyAlignment="1" applyProtection="1">
      <alignment/>
      <protection hidden="1"/>
    </xf>
    <xf numFmtId="180" fontId="5" fillId="2" borderId="9" xfId="22" applyNumberFormat="1" applyFont="1" applyFill="1" applyBorder="1" applyAlignment="1" applyProtection="1">
      <alignment/>
      <protection hidden="1"/>
    </xf>
    <xf numFmtId="0" fontId="1" fillId="2" borderId="10" xfId="0" applyFont="1" applyFill="1" applyBorder="1" applyAlignment="1" applyProtection="1">
      <alignment/>
      <protection hidden="1"/>
    </xf>
    <xf numFmtId="180" fontId="5" fillId="2" borderId="2" xfId="22" applyNumberFormat="1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/>
      <protection hidden="1"/>
    </xf>
    <xf numFmtId="174" fontId="13" fillId="2" borderId="4" xfId="0" applyNumberFormat="1" applyFont="1" applyFill="1" applyBorder="1" applyAlignment="1" applyProtection="1">
      <alignment/>
      <protection hidden="1"/>
    </xf>
    <xf numFmtId="185" fontId="13" fillId="2" borderId="4" xfId="18" applyNumberFormat="1" applyFont="1" applyFill="1" applyBorder="1" applyAlignment="1" applyProtection="1">
      <alignment/>
      <protection hidden="1"/>
    </xf>
    <xf numFmtId="180" fontId="13" fillId="2" borderId="4" xfId="0" applyNumberFormat="1" applyFont="1" applyFill="1" applyBorder="1" applyAlignment="1" applyProtection="1">
      <alignment/>
      <protection hidden="1"/>
    </xf>
    <xf numFmtId="0" fontId="6" fillId="0" borderId="1" xfId="0" applyFont="1" applyFill="1" applyBorder="1" applyAlignment="1" applyProtection="1">
      <alignment horizontal="left" vertical="center"/>
      <protection hidden="1" locked="0"/>
    </xf>
    <xf numFmtId="212" fontId="6" fillId="0" borderId="1" xfId="0" applyNumberFormat="1" applyFont="1" applyFill="1" applyBorder="1" applyAlignment="1" applyProtection="1">
      <alignment horizontal="right" vertical="center"/>
      <protection hidden="1" locked="0"/>
    </xf>
    <xf numFmtId="180" fontId="6" fillId="0" borderId="2" xfId="22" applyNumberFormat="1" applyFont="1" applyFill="1" applyBorder="1" applyAlignment="1" applyProtection="1">
      <alignment/>
      <protection locked="0"/>
    </xf>
    <xf numFmtId="180" fontId="6" fillId="0" borderId="4" xfId="22" applyNumberFormat="1" applyFont="1" applyFill="1" applyBorder="1" applyAlignment="1" applyProtection="1">
      <alignment/>
      <protection locked="0"/>
    </xf>
    <xf numFmtId="180" fontId="6" fillId="0" borderId="10" xfId="22" applyNumberFormat="1" applyFont="1" applyFill="1" applyBorder="1" applyAlignment="1" applyProtection="1">
      <alignment/>
      <protection locked="0"/>
    </xf>
    <xf numFmtId="174" fontId="6" fillId="0" borderId="2" xfId="20" applyNumberFormat="1" applyFont="1" applyFill="1" applyBorder="1" applyAlignment="1" applyProtection="1">
      <alignment/>
      <protection locked="0"/>
    </xf>
    <xf numFmtId="174" fontId="6" fillId="0" borderId="4" xfId="20" applyNumberFormat="1" applyFont="1" applyFill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180" fontId="1" fillId="2" borderId="4" xfId="22" applyNumberFormat="1" applyFont="1" applyFill="1" applyBorder="1" applyAlignment="1" applyProtection="1">
      <alignment/>
      <protection hidden="1"/>
    </xf>
    <xf numFmtId="180" fontId="1" fillId="2" borderId="10" xfId="22" applyNumberFormat="1" applyFont="1" applyFill="1" applyBorder="1" applyAlignment="1" applyProtection="1">
      <alignment/>
      <protection hidden="1"/>
    </xf>
    <xf numFmtId="180" fontId="1" fillId="2" borderId="12" xfId="22" applyNumberFormat="1" applyFont="1" applyFill="1" applyBorder="1" applyAlignment="1" applyProtection="1">
      <alignment/>
      <protection hidden="1"/>
    </xf>
    <xf numFmtId="176" fontId="1" fillId="2" borderId="8" xfId="22" applyNumberFormat="1" applyFont="1" applyFill="1" applyBorder="1" applyAlignment="1" applyProtection="1">
      <alignment/>
      <protection hidden="1"/>
    </xf>
    <xf numFmtId="176" fontId="1" fillId="2" borderId="4" xfId="22" applyNumberFormat="1" applyFont="1" applyFill="1" applyBorder="1" applyAlignment="1" applyProtection="1">
      <alignment/>
      <protection hidden="1"/>
    </xf>
    <xf numFmtId="3" fontId="1" fillId="2" borderId="10" xfId="0" applyNumberFormat="1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0" fillId="2" borderId="15" xfId="0" applyFont="1" applyFill="1" applyBorder="1" applyAlignment="1" applyProtection="1">
      <alignment vertical="top"/>
      <protection hidden="1"/>
    </xf>
    <xf numFmtId="9" fontId="6" fillId="0" borderId="4" xfId="0" applyNumberFormat="1" applyFont="1" applyFill="1" applyBorder="1" applyAlignment="1" applyProtection="1">
      <alignment/>
      <protection locked="0"/>
    </xf>
    <xf numFmtId="179" fontId="6" fillId="0" borderId="4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0" fontId="13" fillId="2" borderId="0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 vertical="top" wrapText="1"/>
      <protection hidden="1"/>
    </xf>
    <xf numFmtId="0" fontId="13" fillId="2" borderId="11" xfId="0" applyFont="1" applyFill="1" applyBorder="1" applyAlignment="1" applyProtection="1">
      <alignment/>
      <protection hidden="1"/>
    </xf>
    <xf numFmtId="0" fontId="14" fillId="2" borderId="8" xfId="0" applyFont="1" applyFill="1" applyBorder="1" applyAlignment="1" applyProtection="1">
      <alignment vertical="top" wrapText="1"/>
      <protection hidden="1"/>
    </xf>
    <xf numFmtId="0" fontId="13" fillId="2" borderId="10" xfId="0" applyFont="1" applyFill="1" applyBorder="1" applyAlignment="1" applyProtection="1">
      <alignment/>
      <protection hidden="1"/>
    </xf>
    <xf numFmtId="0" fontId="13" fillId="2" borderId="2" xfId="0" applyFont="1" applyFill="1" applyBorder="1" applyAlignment="1" applyProtection="1">
      <alignment/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4" fillId="2" borderId="17" xfId="0" applyFont="1" applyFill="1" applyBorder="1" applyAlignment="1" applyProtection="1">
      <alignment horizontal="center"/>
      <protection hidden="1"/>
    </xf>
    <xf numFmtId="186" fontId="3" fillId="2" borderId="0" xfId="21" applyFont="1" applyFill="1" applyProtection="1">
      <alignment/>
      <protection/>
    </xf>
    <xf numFmtId="174" fontId="11" fillId="2" borderId="0" xfId="21" applyNumberFormat="1" applyFont="1" applyFill="1" applyProtection="1">
      <alignment/>
      <protection/>
    </xf>
    <xf numFmtId="174" fontId="3" fillId="2" borderId="0" xfId="21" applyNumberFormat="1" applyFont="1" applyFill="1" applyProtection="1">
      <alignment/>
      <protection/>
    </xf>
    <xf numFmtId="186" fontId="3" fillId="2" borderId="0" xfId="21" applyNumberFormat="1" applyFont="1" applyFill="1" applyProtection="1">
      <alignment/>
      <protection/>
    </xf>
    <xf numFmtId="193" fontId="11" fillId="2" borderId="0" xfId="21" applyNumberFormat="1" applyFont="1" applyFill="1" applyProtection="1">
      <alignment/>
      <protection/>
    </xf>
    <xf numFmtId="193" fontId="3" fillId="2" borderId="0" xfId="21" applyNumberFormat="1" applyFont="1" applyFill="1" applyProtection="1">
      <alignment/>
      <protection/>
    </xf>
    <xf numFmtId="186" fontId="11" fillId="2" borderId="0" xfId="21" applyFont="1" applyFill="1" applyProtection="1">
      <alignment/>
      <protection/>
    </xf>
    <xf numFmtId="203" fontId="3" fillId="0" borderId="0" xfId="21" applyNumberFormat="1" applyFont="1" applyFill="1" applyProtection="1">
      <alignment/>
      <protection locked="0"/>
    </xf>
    <xf numFmtId="180" fontId="1" fillId="2" borderId="2" xfId="0" applyNumberFormat="1" applyFont="1" applyFill="1" applyBorder="1" applyAlignment="1" applyProtection="1">
      <alignment/>
      <protection hidden="1"/>
    </xf>
    <xf numFmtId="0" fontId="18" fillId="2" borderId="0" xfId="0" applyFont="1" applyFill="1" applyAlignment="1" applyProtection="1">
      <alignment/>
      <protection hidden="1"/>
    </xf>
    <xf numFmtId="180" fontId="19" fillId="0" borderId="2" xfId="22" applyNumberFormat="1" applyFont="1" applyFill="1" applyBorder="1" applyAlignment="1" applyProtection="1">
      <alignment/>
      <protection locked="0"/>
    </xf>
    <xf numFmtId="180" fontId="19" fillId="0" borderId="4" xfId="22" applyNumberFormat="1" applyFont="1" applyFill="1" applyBorder="1" applyAlignment="1" applyProtection="1">
      <alignment/>
      <protection locked="0"/>
    </xf>
    <xf numFmtId="180" fontId="6" fillId="0" borderId="4" xfId="22" applyNumberFormat="1" applyFont="1" applyFill="1" applyBorder="1" applyAlignment="1" applyProtection="1">
      <alignment/>
      <protection/>
    </xf>
    <xf numFmtId="9" fontId="6" fillId="0" borderId="10" xfId="0" applyNumberFormat="1" applyFont="1" applyFill="1" applyBorder="1" applyAlignment="1" applyProtection="1">
      <alignment/>
      <protection/>
    </xf>
    <xf numFmtId="186" fontId="3" fillId="2" borderId="0" xfId="21" applyFont="1" applyFill="1" applyProtection="1">
      <alignment/>
      <protection hidden="1"/>
    </xf>
    <xf numFmtId="186" fontId="3" fillId="2" borderId="1" xfId="21" applyFont="1" applyFill="1" applyBorder="1" applyAlignment="1" applyProtection="1">
      <alignment horizontal="center"/>
      <protection hidden="1"/>
    </xf>
    <xf numFmtId="186" fontId="3" fillId="2" borderId="1" xfId="21" applyFont="1" applyFill="1" applyBorder="1" applyAlignment="1" applyProtection="1">
      <alignment horizontal="left"/>
      <protection hidden="1"/>
    </xf>
    <xf numFmtId="186" fontId="3" fillId="2" borderId="0" xfId="21" applyFont="1" applyFill="1" applyAlignment="1" applyProtection="1">
      <alignment horizontal="left"/>
      <protection hidden="1"/>
    </xf>
    <xf numFmtId="174" fontId="3" fillId="2" borderId="0" xfId="21" applyNumberFormat="1" applyFont="1" applyFill="1" applyProtection="1">
      <alignment/>
      <protection hidden="1"/>
    </xf>
    <xf numFmtId="203" fontId="3" fillId="2" borderId="1" xfId="21" applyNumberFormat="1" applyFont="1" applyFill="1" applyBorder="1" applyProtection="1">
      <alignment/>
      <protection hidden="1"/>
    </xf>
    <xf numFmtId="174" fontId="3" fillId="2" borderId="1" xfId="21" applyNumberFormat="1" applyFont="1" applyFill="1" applyBorder="1" applyProtection="1">
      <alignment/>
      <protection hidden="1"/>
    </xf>
    <xf numFmtId="203" fontId="3" fillId="2" borderId="0" xfId="21" applyNumberFormat="1" applyFont="1" applyFill="1" applyProtection="1">
      <alignment/>
      <protection hidden="1"/>
    </xf>
    <xf numFmtId="186" fontId="3" fillId="2" borderId="0" xfId="21" applyNumberFormat="1" applyFont="1" applyFill="1" applyProtection="1">
      <alignment/>
      <protection hidden="1"/>
    </xf>
    <xf numFmtId="210" fontId="3" fillId="2" borderId="0" xfId="21" applyNumberFormat="1" applyFont="1" applyFill="1" applyProtection="1">
      <alignment/>
      <protection hidden="1"/>
    </xf>
    <xf numFmtId="211" fontId="3" fillId="2" borderId="0" xfId="21" applyNumberFormat="1" applyFont="1" applyFill="1" applyProtection="1">
      <alignment/>
      <protection hidden="1"/>
    </xf>
    <xf numFmtId="186" fontId="20" fillId="2" borderId="0" xfId="21" applyFont="1" applyFill="1" applyProtection="1">
      <alignment/>
      <protection locked="0"/>
    </xf>
    <xf numFmtId="0" fontId="0" fillId="2" borderId="6" xfId="0" applyFont="1" applyFill="1" applyBorder="1" applyAlignment="1" applyProtection="1">
      <alignment vertical="top"/>
      <protection hidden="1"/>
    </xf>
    <xf numFmtId="0" fontId="1" fillId="2" borderId="18" xfId="0" applyFont="1" applyFill="1" applyBorder="1" applyAlignment="1" applyProtection="1">
      <alignment/>
      <protection hidden="1"/>
    </xf>
    <xf numFmtId="0" fontId="14" fillId="2" borderId="4" xfId="0" applyFont="1" applyFill="1" applyBorder="1" applyAlignment="1" applyProtection="1">
      <alignment horizontal="right" vertical="center"/>
      <protection hidden="1"/>
    </xf>
    <xf numFmtId="174" fontId="14" fillId="2" borderId="4" xfId="20" applyNumberFormat="1" applyFont="1" applyFill="1" applyBorder="1" applyAlignment="1" applyProtection="1">
      <alignment horizontal="center" vertical="center"/>
      <protection hidden="1"/>
    </xf>
    <xf numFmtId="0" fontId="14" fillId="2" borderId="6" xfId="0" applyFont="1" applyFill="1" applyBorder="1" applyAlignment="1" applyProtection="1">
      <alignment vertical="top"/>
      <protection hidden="1"/>
    </xf>
    <xf numFmtId="0" fontId="14" fillId="2" borderId="4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/>
      <protection hidden="1"/>
    </xf>
    <xf numFmtId="0" fontId="21" fillId="2" borderId="4" xfId="0" applyFont="1" applyFill="1" applyBorder="1" applyAlignment="1" applyProtection="1">
      <alignment horizontal="right" vertical="center"/>
      <protection hidden="1" locked="0"/>
    </xf>
    <xf numFmtId="174" fontId="21" fillId="2" borderId="4" xfId="20" applyNumberFormat="1" applyFont="1" applyFill="1" applyBorder="1" applyAlignment="1" applyProtection="1">
      <alignment horizontal="center" vertical="center"/>
      <protection hidden="1" locked="0"/>
    </xf>
    <xf numFmtId="0" fontId="21" fillId="2" borderId="4" xfId="0" applyFont="1" applyFill="1" applyBorder="1" applyAlignment="1" applyProtection="1">
      <alignment horizontal="center" vertical="center"/>
      <protection hidden="1" locked="0"/>
    </xf>
    <xf numFmtId="186" fontId="22" fillId="2" borderId="19" xfId="21" applyFont="1" applyFill="1" applyBorder="1" applyAlignment="1" applyProtection="1">
      <alignment horizontal="right"/>
      <protection hidden="1"/>
    </xf>
    <xf numFmtId="9" fontId="22" fillId="0" borderId="19" xfId="20" applyFont="1" applyFill="1" applyBorder="1" applyAlignment="1" applyProtection="1">
      <alignment horizontal="left"/>
      <protection locked="0"/>
    </xf>
    <xf numFmtId="186" fontId="22" fillId="2" borderId="1" xfId="21" applyFont="1" applyFill="1" applyBorder="1" applyAlignment="1" applyProtection="1">
      <alignment horizontal="center"/>
      <protection hidden="1"/>
    </xf>
    <xf numFmtId="186" fontId="22" fillId="2" borderId="1" xfId="21" applyFont="1" applyFill="1" applyBorder="1" applyAlignment="1" applyProtection="1">
      <alignment horizontal="left"/>
      <protection hidden="1"/>
    </xf>
    <xf numFmtId="203" fontId="22" fillId="2" borderId="0" xfId="21" applyNumberFormat="1" applyFont="1" applyFill="1" applyProtection="1">
      <alignment/>
      <protection hidden="1"/>
    </xf>
    <xf numFmtId="174" fontId="22" fillId="2" borderId="0" xfId="21" applyNumberFormat="1" applyFont="1" applyFill="1" applyProtection="1">
      <alignment/>
      <protection hidden="1"/>
    </xf>
    <xf numFmtId="203" fontId="22" fillId="2" borderId="1" xfId="21" applyNumberFormat="1" applyFont="1" applyFill="1" applyBorder="1" applyProtection="1">
      <alignment/>
      <protection hidden="1"/>
    </xf>
    <xf numFmtId="174" fontId="22" fillId="2" borderId="1" xfId="21" applyNumberFormat="1" applyFont="1" applyFill="1" applyBorder="1" applyProtection="1">
      <alignment/>
      <protection hidden="1"/>
    </xf>
    <xf numFmtId="210" fontId="22" fillId="2" borderId="0" xfId="21" applyNumberFormat="1" applyFont="1" applyFill="1" applyProtection="1">
      <alignment/>
      <protection hidden="1"/>
    </xf>
    <xf numFmtId="211" fontId="22" fillId="2" borderId="0" xfId="21" applyNumberFormat="1" applyFont="1" applyFill="1" applyProtection="1">
      <alignment/>
      <protection hidden="1"/>
    </xf>
    <xf numFmtId="9" fontId="22" fillId="0" borderId="6" xfId="20" applyFont="1" applyFill="1" applyBorder="1" applyAlignment="1" applyProtection="1">
      <alignment horizontal="left"/>
      <protection locked="0"/>
    </xf>
    <xf numFmtId="186" fontId="22" fillId="2" borderId="3" xfId="21" applyFont="1" applyFill="1" applyBorder="1" applyAlignment="1" applyProtection="1">
      <alignment horizontal="left"/>
      <protection hidden="1"/>
    </xf>
    <xf numFmtId="203" fontId="22" fillId="2" borderId="0" xfId="21" applyNumberFormat="1" applyFont="1" applyFill="1" applyBorder="1" applyProtection="1">
      <alignment/>
      <protection hidden="1"/>
    </xf>
    <xf numFmtId="0" fontId="13" fillId="2" borderId="0" xfId="0" applyFont="1" applyFill="1" applyAlignment="1" applyProtection="1">
      <alignment/>
      <protection locked="0"/>
    </xf>
    <xf numFmtId="0" fontId="13" fillId="2" borderId="0" xfId="0" applyFont="1" applyFill="1" applyAlignment="1" applyProtection="1">
      <alignment/>
      <protection hidden="1" locked="0"/>
    </xf>
    <xf numFmtId="0" fontId="13" fillId="2" borderId="0" xfId="0" applyFont="1" applyFill="1" applyAlignment="1" applyProtection="1">
      <alignment/>
      <protection hidden="1"/>
    </xf>
    <xf numFmtId="0" fontId="1" fillId="2" borderId="20" xfId="0" applyFont="1" applyFill="1" applyBorder="1" applyAlignment="1" applyProtection="1">
      <alignment/>
      <protection hidden="1"/>
    </xf>
    <xf numFmtId="0" fontId="1" fillId="2" borderId="21" xfId="0" applyFont="1" applyFill="1" applyBorder="1" applyAlignment="1" applyProtection="1">
      <alignment/>
      <protection hidden="1"/>
    </xf>
    <xf numFmtId="0" fontId="2" fillId="2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13" fillId="2" borderId="18" xfId="0" applyFont="1" applyFill="1" applyBorder="1" applyAlignment="1" applyProtection="1">
      <alignment/>
      <protection hidden="1"/>
    </xf>
    <xf numFmtId="0" fontId="13" fillId="2" borderId="5" xfId="0" applyFont="1" applyFill="1" applyBorder="1" applyAlignment="1" applyProtection="1">
      <alignment/>
      <protection hidden="1"/>
    </xf>
    <xf numFmtId="0" fontId="13" fillId="2" borderId="18" xfId="0" applyFont="1" applyFill="1" applyBorder="1" applyAlignment="1" applyProtection="1">
      <alignment/>
      <protection hidden="1" locked="0"/>
    </xf>
    <xf numFmtId="0" fontId="13" fillId="2" borderId="5" xfId="0" applyFont="1" applyFill="1" applyBorder="1" applyAlignment="1" applyProtection="1">
      <alignment/>
      <protection hidden="1" locked="0"/>
    </xf>
    <xf numFmtId="0" fontId="1" fillId="2" borderId="18" xfId="19" applyFont="1" applyFill="1" applyBorder="1" applyAlignment="1" applyProtection="1">
      <alignment/>
      <protection hidden="1"/>
    </xf>
    <xf numFmtId="0" fontId="1" fillId="2" borderId="5" xfId="19" applyFont="1" applyFill="1" applyBorder="1" applyAlignment="1" applyProtection="1">
      <alignment/>
      <protection hidden="1"/>
    </xf>
    <xf numFmtId="0" fontId="1" fillId="2" borderId="18" xfId="0" applyFont="1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/>
      <protection hidden="1"/>
    </xf>
    <xf numFmtId="0" fontId="13" fillId="2" borderId="4" xfId="0" applyFont="1" applyFill="1" applyBorder="1" applyAlignment="1" applyProtection="1">
      <alignment/>
      <protection hidden="1"/>
    </xf>
    <xf numFmtId="0" fontId="14" fillId="2" borderId="4" xfId="0" applyFont="1" applyFill="1" applyBorder="1" applyAlignment="1" applyProtection="1">
      <alignment vertical="top"/>
      <protection hidden="1"/>
    </xf>
    <xf numFmtId="0" fontId="12" fillId="2" borderId="4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1" fillId="2" borderId="25" xfId="0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 vertical="top"/>
      <protection hidden="1"/>
    </xf>
    <xf numFmtId="0" fontId="0" fillId="2" borderId="6" xfId="0" applyFont="1" applyFill="1" applyBorder="1" applyAlignment="1" applyProtection="1">
      <alignment vertical="top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7" fillId="2" borderId="13" xfId="0" applyFont="1" applyFill="1" applyBorder="1" applyAlignment="1" applyProtection="1">
      <alignment vertical="top" wrapText="1"/>
      <protection hidden="1"/>
    </xf>
    <xf numFmtId="0" fontId="7" fillId="2" borderId="27" xfId="0" applyFont="1" applyFill="1" applyBorder="1" applyAlignment="1" applyProtection="1">
      <alignment vertical="top" wrapText="1"/>
      <protection hidden="1"/>
    </xf>
    <xf numFmtId="0" fontId="7" fillId="2" borderId="14" xfId="0" applyFont="1" applyFill="1" applyBorder="1" applyAlignment="1" applyProtection="1">
      <alignment vertical="top" wrapText="1"/>
      <protection hidden="1"/>
    </xf>
    <xf numFmtId="0" fontId="7" fillId="2" borderId="28" xfId="0" applyFont="1" applyFill="1" applyBorder="1" applyAlignment="1" applyProtection="1">
      <alignment vertical="top" wrapText="1"/>
      <protection hidden="1"/>
    </xf>
    <xf numFmtId="0" fontId="7" fillId="2" borderId="29" xfId="0" applyFont="1" applyFill="1" applyBorder="1" applyAlignment="1" applyProtection="1">
      <alignment vertical="top" wrapText="1"/>
      <protection hidden="1"/>
    </xf>
    <xf numFmtId="0" fontId="7" fillId="2" borderId="30" xfId="0" applyFont="1" applyFill="1" applyBorder="1" applyAlignment="1" applyProtection="1">
      <alignment vertical="top" wrapText="1"/>
      <protection hidden="1"/>
    </xf>
    <xf numFmtId="180" fontId="13" fillId="2" borderId="4" xfId="22" applyNumberFormat="1" applyFont="1" applyFill="1" applyBorder="1" applyAlignment="1" applyProtection="1">
      <alignment/>
      <protection hidden="1"/>
    </xf>
    <xf numFmtId="182" fontId="5" fillId="2" borderId="31" xfId="22" applyNumberFormat="1" applyFont="1" applyFill="1" applyBorder="1" applyAlignment="1" applyProtection="1">
      <alignment vertical="center"/>
      <protection hidden="1"/>
    </xf>
    <xf numFmtId="182" fontId="5" fillId="2" borderId="2" xfId="22" applyNumberFormat="1" applyFont="1" applyFill="1" applyBorder="1" applyAlignment="1" applyProtection="1">
      <alignment vertical="center"/>
      <protection hidden="1"/>
    </xf>
    <xf numFmtId="180" fontId="13" fillId="2" borderId="2" xfId="22" applyNumberFormat="1" applyFont="1" applyFill="1" applyBorder="1" applyAlignment="1" applyProtection="1">
      <alignment/>
      <protection hidden="1"/>
    </xf>
    <xf numFmtId="180" fontId="13" fillId="2" borderId="10" xfId="22" applyNumberFormat="1" applyFont="1" applyFill="1" applyBorder="1" applyAlignment="1" applyProtection="1">
      <alignment/>
      <protection hidden="1"/>
    </xf>
    <xf numFmtId="0" fontId="15" fillId="2" borderId="4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186" fontId="10" fillId="2" borderId="24" xfId="21" applyFont="1" applyFill="1" applyBorder="1" applyAlignment="1" applyProtection="1">
      <alignment horizontal="center" vertical="center"/>
      <protection hidden="1"/>
    </xf>
    <xf numFmtId="186" fontId="10" fillId="2" borderId="15" xfId="21" applyFont="1" applyFill="1" applyBorder="1" applyAlignment="1" applyProtection="1">
      <alignment horizontal="center" vertical="center"/>
      <protection hidden="1"/>
    </xf>
    <xf numFmtId="186" fontId="3" fillId="2" borderId="19" xfId="21" applyFont="1" applyFill="1" applyBorder="1" applyAlignment="1" applyProtection="1">
      <alignment horizontal="center"/>
      <protection hidden="1"/>
    </xf>
    <xf numFmtId="186" fontId="1" fillId="2" borderId="1" xfId="21" applyFont="1" applyFill="1" applyBorder="1" applyAlignment="1" applyProtection="1">
      <alignment horizontal="center"/>
      <protection hidden="1" locked="0"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DBPlan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EC66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0</xdr:rowOff>
    </xdr:from>
    <xdr:to>
      <xdr:col>5</xdr:col>
      <xdr:colOff>114300</xdr:colOff>
      <xdr:row>2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0"/>
          <a:ext cx="2609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2867025</xdr:colOff>
      <xdr:row>0</xdr:row>
      <xdr:rowOff>0</xdr:rowOff>
    </xdr:from>
    <xdr:to>
      <xdr:col>3</xdr:col>
      <xdr:colOff>0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0"/>
          <a:ext cx="2609850" cy="552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3067050</xdr:colOff>
      <xdr:row>0</xdr:row>
      <xdr:rowOff>0</xdr:rowOff>
    </xdr:from>
    <xdr:to>
      <xdr:col>1</xdr:col>
      <xdr:colOff>2219325</xdr:colOff>
      <xdr:row>1</xdr:row>
      <xdr:rowOff>47625</xdr:rowOff>
    </xdr:to>
    <xdr:pic macro="[0]!Steuer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2609850" cy="552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0</xdr:col>
      <xdr:colOff>2647950</xdr:colOff>
      <xdr:row>2</xdr:row>
      <xdr:rowOff>171450</xdr:rowOff>
    </xdr:to>
    <xdr:pic macro="[0]!PlanUms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609850" cy="552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F40"/>
  <sheetViews>
    <sheetView showGridLines="0" showRowColHeaders="0" tabSelected="1" zoomScale="111" zoomScaleNormal="111" workbookViewId="0" topLeftCell="A1">
      <selection activeCell="C5" sqref="C5"/>
    </sheetView>
  </sheetViews>
  <sheetFormatPr defaultColWidth="11.421875" defaultRowHeight="12.75"/>
  <cols>
    <col min="1" max="1" width="30.7109375" style="1" customWidth="1"/>
    <col min="2" max="3" width="16.7109375" style="1" customWidth="1"/>
    <col min="4" max="4" width="30.7109375" style="1" customWidth="1"/>
    <col min="5" max="6" width="16.7109375" style="1" customWidth="1"/>
    <col min="7" max="16384" width="11.421875" style="1" customWidth="1"/>
  </cols>
  <sheetData>
    <row r="1" spans="1:6" ht="24" customHeight="1">
      <c r="A1" s="121" t="s">
        <v>0</v>
      </c>
      <c r="B1" s="121"/>
      <c r="C1" s="121"/>
      <c r="D1" s="121"/>
      <c r="E1" s="121"/>
      <c r="F1" s="121"/>
    </row>
    <row r="2" spans="1:6" ht="18" customHeight="1">
      <c r="A2" s="19" t="s">
        <v>61</v>
      </c>
      <c r="B2" s="19"/>
      <c r="C2" s="20">
        <v>38510</v>
      </c>
      <c r="D2" s="2"/>
      <c r="E2" s="2"/>
      <c r="F2" s="2"/>
    </row>
    <row r="3" spans="1:6" ht="20.25" customHeight="1">
      <c r="A3" s="115" t="s">
        <v>31</v>
      </c>
      <c r="B3" s="116"/>
      <c r="C3" s="117"/>
      <c r="D3" s="115" t="s">
        <v>12</v>
      </c>
      <c r="E3" s="116"/>
      <c r="F3" s="117"/>
    </row>
    <row r="4" spans="1:6" ht="20.25" customHeight="1">
      <c r="A4" s="118"/>
      <c r="B4" s="119"/>
      <c r="C4" s="120"/>
      <c r="D4" s="118"/>
      <c r="E4" s="119"/>
      <c r="F4" s="120"/>
    </row>
    <row r="5" spans="1:6" ht="25.5" customHeight="1">
      <c r="A5" s="110" t="s">
        <v>1</v>
      </c>
      <c r="B5" s="111"/>
      <c r="C5" s="21">
        <f>1700*15.5</f>
        <v>26350</v>
      </c>
      <c r="D5" s="110" t="s">
        <v>13</v>
      </c>
      <c r="E5" s="111"/>
      <c r="F5" s="24">
        <v>0.4</v>
      </c>
    </row>
    <row r="6" spans="1:6" ht="21.75" customHeight="1">
      <c r="A6" s="110" t="s">
        <v>2</v>
      </c>
      <c r="B6" s="111"/>
      <c r="C6" s="22">
        <v>6000</v>
      </c>
      <c r="D6" s="110" t="s">
        <v>14</v>
      </c>
      <c r="E6" s="111"/>
      <c r="F6" s="25">
        <v>0</v>
      </c>
    </row>
    <row r="7" spans="1:6" ht="21.75" customHeight="1">
      <c r="A7" s="110" t="s">
        <v>63</v>
      </c>
      <c r="B7" s="111"/>
      <c r="C7" s="22">
        <v>2000</v>
      </c>
      <c r="D7" s="110" t="s">
        <v>15</v>
      </c>
      <c r="E7" s="111"/>
      <c r="F7" s="25">
        <v>0.01</v>
      </c>
    </row>
    <row r="8" spans="1:6" ht="21.75" customHeight="1">
      <c r="A8" s="110" t="s">
        <v>3</v>
      </c>
      <c r="B8" s="111"/>
      <c r="C8" s="22">
        <v>2400</v>
      </c>
      <c r="D8" s="6" t="s">
        <v>16</v>
      </c>
      <c r="E8" s="6"/>
      <c r="F8" s="7">
        <f>SUM(F5:F7)</f>
        <v>0.41000000000000003</v>
      </c>
    </row>
    <row r="9" spans="1:6" ht="21.75" customHeight="1">
      <c r="A9" s="110" t="s">
        <v>4</v>
      </c>
      <c r="B9" s="111"/>
      <c r="C9" s="22">
        <v>1000</v>
      </c>
      <c r="D9" s="122"/>
      <c r="E9" s="122"/>
      <c r="F9" s="111"/>
    </row>
    <row r="10" spans="1:6" ht="21.75" customHeight="1">
      <c r="A10" s="110" t="s">
        <v>5</v>
      </c>
      <c r="B10" s="111"/>
      <c r="C10" s="22">
        <v>6000</v>
      </c>
      <c r="D10" s="6" t="s">
        <v>17</v>
      </c>
      <c r="E10" s="6"/>
      <c r="F10" s="7">
        <f>1-F8</f>
        <v>0.59</v>
      </c>
    </row>
    <row r="11" spans="1:6" ht="21.75" customHeight="1">
      <c r="A11" s="110" t="s">
        <v>6</v>
      </c>
      <c r="B11" s="111"/>
      <c r="C11" s="22">
        <v>1700</v>
      </c>
      <c r="D11" s="122"/>
      <c r="E11" s="122"/>
      <c r="F11" s="111"/>
    </row>
    <row r="12" spans="1:6" ht="21.75" customHeight="1">
      <c r="A12" s="75" t="s">
        <v>7</v>
      </c>
      <c r="B12" s="5"/>
      <c r="C12" s="22">
        <v>2400</v>
      </c>
      <c r="D12" s="8" t="s">
        <v>18</v>
      </c>
      <c r="E12" s="8"/>
      <c r="F12" s="9">
        <f>C17/F10</f>
        <v>176694.9152542373</v>
      </c>
    </row>
    <row r="13" spans="1:6" ht="21.75" customHeight="1">
      <c r="A13" s="110" t="s">
        <v>8</v>
      </c>
      <c r="B13" s="111"/>
      <c r="C13" s="22">
        <v>2400</v>
      </c>
      <c r="D13" s="125" t="s">
        <v>58</v>
      </c>
      <c r="E13" s="125"/>
      <c r="F13" s="126"/>
    </row>
    <row r="14" spans="1:6" ht="21.75" customHeight="1">
      <c r="A14" s="110" t="s">
        <v>9</v>
      </c>
      <c r="B14" s="111"/>
      <c r="C14" s="22">
        <v>3000</v>
      </c>
      <c r="D14" s="123"/>
      <c r="E14" s="123"/>
      <c r="F14" s="124"/>
    </row>
    <row r="15" spans="1:6" ht="21.75" customHeight="1">
      <c r="A15" s="110" t="s">
        <v>10</v>
      </c>
      <c r="B15" s="111"/>
      <c r="C15" s="22">
        <v>4800</v>
      </c>
      <c r="D15" s="110" t="s">
        <v>65</v>
      </c>
      <c r="E15" s="111"/>
      <c r="F15" s="11">
        <f>F12*(1+E16)/E17</f>
        <v>854.0254237288136</v>
      </c>
    </row>
    <row r="16" spans="1:6" ht="21.75" customHeight="1">
      <c r="A16" s="108" t="s">
        <v>41</v>
      </c>
      <c r="B16" s="109"/>
      <c r="C16" s="59">
        <f>Entnahmen!B15</f>
        <v>46200</v>
      </c>
      <c r="D16" s="81" t="s">
        <v>66</v>
      </c>
      <c r="E16" s="82">
        <v>0.16</v>
      </c>
      <c r="F16" s="74"/>
    </row>
    <row r="17" spans="1:6" ht="25.5" customHeight="1">
      <c r="A17" s="110" t="s">
        <v>11</v>
      </c>
      <c r="B17" s="111"/>
      <c r="C17" s="13">
        <f>SUM(C5:C16)</f>
        <v>104250</v>
      </c>
      <c r="D17" s="81" t="s">
        <v>67</v>
      </c>
      <c r="E17" s="83">
        <v>240</v>
      </c>
      <c r="F17" s="4"/>
    </row>
    <row r="18" spans="1:3" ht="18">
      <c r="A18" s="110"/>
      <c r="B18" s="122"/>
      <c r="C18" s="111"/>
    </row>
    <row r="19" spans="1:6" ht="20.25" customHeight="1">
      <c r="A19" s="114" t="s">
        <v>12</v>
      </c>
      <c r="B19" s="114"/>
      <c r="C19" s="114"/>
      <c r="D19" s="14"/>
      <c r="E19" s="14"/>
      <c r="F19" s="14"/>
    </row>
    <row r="20" spans="1:6" ht="20.25" customHeight="1">
      <c r="A20" s="114"/>
      <c r="B20" s="114"/>
      <c r="C20" s="114"/>
      <c r="D20" s="14"/>
      <c r="E20" s="14"/>
      <c r="F20" s="14"/>
    </row>
    <row r="21" spans="1:3" ht="25.5" customHeight="1">
      <c r="A21" s="104" t="s">
        <v>13</v>
      </c>
      <c r="B21" s="105"/>
      <c r="C21" s="16">
        <f>F5</f>
        <v>0.4</v>
      </c>
    </row>
    <row r="22" spans="1:3" ht="21.75" customHeight="1">
      <c r="A22" s="104" t="s">
        <v>14</v>
      </c>
      <c r="B22" s="105"/>
      <c r="C22" s="16">
        <f>F6</f>
        <v>0</v>
      </c>
    </row>
    <row r="23" spans="1:3" ht="21.75" customHeight="1">
      <c r="A23" s="104" t="s">
        <v>15</v>
      </c>
      <c r="B23" s="105"/>
      <c r="C23" s="16">
        <f>F7</f>
        <v>0.01</v>
      </c>
    </row>
    <row r="24" spans="1:3" ht="21.75" customHeight="1">
      <c r="A24" s="15" t="s">
        <v>16</v>
      </c>
      <c r="B24" s="15"/>
      <c r="C24" s="16">
        <f>SUM(C21:C23)</f>
        <v>0.41000000000000003</v>
      </c>
    </row>
    <row r="25" spans="1:3" ht="21.75" customHeight="1">
      <c r="A25" s="112"/>
      <c r="B25" s="112"/>
      <c r="C25" s="112"/>
    </row>
    <row r="26" spans="1:3" ht="21.75" customHeight="1">
      <c r="A26" s="15" t="s">
        <v>62</v>
      </c>
      <c r="B26" s="15"/>
      <c r="C26" s="16">
        <f>F10</f>
        <v>0.59</v>
      </c>
    </row>
    <row r="27" spans="1:3" ht="21.75" customHeight="1">
      <c r="A27" s="112"/>
      <c r="B27" s="112"/>
      <c r="C27" s="112"/>
    </row>
    <row r="28" spans="1:3" ht="21.75" customHeight="1">
      <c r="A28" s="15" t="s">
        <v>18</v>
      </c>
      <c r="B28" s="15"/>
      <c r="C28" s="17">
        <f>F12</f>
        <v>176694.9152542373</v>
      </c>
    </row>
    <row r="29" spans="1:3" ht="21.75" customHeight="1">
      <c r="A29" s="113" t="str">
        <f>D13</f>
        <v>Fixkosten x 100 / Deckungsbeitrag</v>
      </c>
      <c r="B29" s="113"/>
      <c r="C29" s="113"/>
    </row>
    <row r="30" spans="1:3" ht="21.75" customHeight="1">
      <c r="A30" s="106" t="str">
        <f>D15</f>
        <v>notwendige Brutto-Tageseinnahmen</v>
      </c>
      <c r="B30" s="107"/>
      <c r="C30" s="18">
        <f>F15</f>
        <v>854.0254237288136</v>
      </c>
    </row>
    <row r="31" spans="1:3" ht="21.75" customHeight="1">
      <c r="A31" s="76" t="str">
        <f>D16</f>
        <v>Mehrwertsteuersatz</v>
      </c>
      <c r="B31" s="77">
        <f>E16</f>
        <v>0.16</v>
      </c>
      <c r="C31" s="78"/>
    </row>
    <row r="32" spans="1:3" ht="21.75" customHeight="1">
      <c r="A32" s="76" t="str">
        <f>D17</f>
        <v>Arbeitstage pro Jahr</v>
      </c>
      <c r="B32" s="79">
        <f>E17</f>
        <v>240</v>
      </c>
      <c r="C32" s="80"/>
    </row>
    <row r="33" ht="24" customHeight="1"/>
    <row r="37" spans="2:4" ht="18">
      <c r="B37" s="98">
        <v>0</v>
      </c>
      <c r="C37" s="99" t="s">
        <v>45</v>
      </c>
      <c r="D37" s="99"/>
    </row>
    <row r="38" spans="2:4" ht="18">
      <c r="B38" s="99" t="s">
        <v>68</v>
      </c>
      <c r="C38" s="98">
        <v>0</v>
      </c>
      <c r="D38" s="99"/>
    </row>
    <row r="39" spans="2:4" ht="18">
      <c r="B39" s="99"/>
      <c r="C39" s="99"/>
      <c r="D39" s="99"/>
    </row>
    <row r="40" spans="2:4" ht="18">
      <c r="B40" s="98">
        <v>3</v>
      </c>
      <c r="C40" s="98" t="s">
        <v>68</v>
      </c>
      <c r="D40" s="99"/>
    </row>
  </sheetData>
  <sheetProtection sheet="1" objects="1" scenarios="1"/>
  <mergeCells count="32">
    <mergeCell ref="A18:C18"/>
    <mergeCell ref="D6:E6"/>
    <mergeCell ref="D7:E7"/>
    <mergeCell ref="D15:E15"/>
    <mergeCell ref="D14:F14"/>
    <mergeCell ref="D13:F13"/>
    <mergeCell ref="A13:B13"/>
    <mergeCell ref="A14:B14"/>
    <mergeCell ref="A15:B15"/>
    <mergeCell ref="A6:B6"/>
    <mergeCell ref="D9:F9"/>
    <mergeCell ref="D11:F11"/>
    <mergeCell ref="A7:B7"/>
    <mergeCell ref="A8:B8"/>
    <mergeCell ref="A9:B9"/>
    <mergeCell ref="A10:B10"/>
    <mergeCell ref="A11:B11"/>
    <mergeCell ref="D3:F4"/>
    <mergeCell ref="A3:C4"/>
    <mergeCell ref="A1:F1"/>
    <mergeCell ref="D5:E5"/>
    <mergeCell ref="A5:B5"/>
    <mergeCell ref="A23:B23"/>
    <mergeCell ref="A30:B30"/>
    <mergeCell ref="A16:B16"/>
    <mergeCell ref="A17:B17"/>
    <mergeCell ref="A21:B21"/>
    <mergeCell ref="A22:B22"/>
    <mergeCell ref="A27:C27"/>
    <mergeCell ref="A29:C29"/>
    <mergeCell ref="A19:C20"/>
    <mergeCell ref="A25:C25"/>
  </mergeCells>
  <dataValidations count="1">
    <dataValidation type="whole" allowBlank="1" showInputMessage="1" showErrorMessage="1" sqref="C38">
      <formula1>0</formula1>
      <formula2>1</formula2>
    </dataValidation>
  </dataValidations>
  <hyperlinks>
    <hyperlink ref="A16" location="Entnahmen!B3" display="notwendige Privatentnahmen"/>
    <hyperlink ref="A16:B16" location="Entnahmen!B5" display="notwendige Privatentnahmen"/>
  </hyperlinks>
  <printOptions horizontalCentered="1"/>
  <pageMargins left="0.7874015748031497" right="0.1968503937007874" top="1.141732283464567" bottom="0.984251968503937" header="0.5118110236220472" footer="0.5118110236220472"/>
  <pageSetup blackAndWhite="1" horizontalDpi="300" verticalDpi="300" orientation="portrait" pageOrder="overThenDown" paperSize="9" r:id="rId4"/>
  <headerFooter alignWithMargins="0">
    <oddHeader>&amp;C&amp;"Arial,Fett"&amp;20StarterCenter Hessen&amp;"Arial,Standard"
&amp;16                               Kurze Wege - schneller ans Ziel!</oddHeader>
    <oddFooter>&amp;L© Dipl.BW Günther Simon&amp;C&amp;12
&amp;R- Seite &amp;P -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35"/>
  <sheetViews>
    <sheetView showGridLines="0" showRowColHeaders="0" zoomScale="122" zoomScaleNormal="122" workbookViewId="0" topLeftCell="A1">
      <selection activeCell="A3" sqref="A3:C3"/>
    </sheetView>
  </sheetViews>
  <sheetFormatPr defaultColWidth="11.421875" defaultRowHeight="12.75"/>
  <cols>
    <col min="1" max="1" width="49.28125" style="1" customWidth="1"/>
    <col min="2" max="2" width="9.140625" style="1" customWidth="1"/>
    <col min="3" max="3" width="23.7109375" style="1" customWidth="1"/>
    <col min="4" max="16384" width="11.421875" style="1" customWidth="1"/>
  </cols>
  <sheetData>
    <row r="1" ht="24" customHeight="1">
      <c r="A1" s="57"/>
    </row>
    <row r="2" ht="24" customHeight="1">
      <c r="A2" s="57"/>
    </row>
    <row r="3" spans="1:3" ht="30" customHeight="1" thickBot="1">
      <c r="A3" s="102" t="s">
        <v>19</v>
      </c>
      <c r="B3" s="103"/>
      <c r="C3" s="127"/>
    </row>
    <row r="4" spans="1:3" ht="3" customHeight="1">
      <c r="A4" s="26"/>
      <c r="B4" s="27"/>
      <c r="C4" s="10"/>
    </row>
    <row r="5" spans="1:3" ht="25.5" customHeight="1">
      <c r="A5" s="110" t="s">
        <v>20</v>
      </c>
      <c r="B5" s="111"/>
      <c r="C5" s="28">
        <f>'Notwendiger Umsatz'!F12</f>
        <v>176694.9152542373</v>
      </c>
    </row>
    <row r="6" spans="1:3" ht="24" customHeight="1" hidden="1">
      <c r="A6" s="110" t="s">
        <v>21</v>
      </c>
      <c r="B6" s="111"/>
      <c r="C6" s="60">
        <v>0</v>
      </c>
    </row>
    <row r="7" spans="1:3" ht="21.75" customHeight="1">
      <c r="A7" s="110" t="s">
        <v>22</v>
      </c>
      <c r="B7" s="111"/>
      <c r="C7" s="28">
        <f>'Notwendiger Umsatz'!F5*C5</f>
        <v>70677.96610169492</v>
      </c>
    </row>
    <row r="8" spans="1:3" ht="21.75" customHeight="1" thickBot="1">
      <c r="A8" s="5" t="s">
        <v>23</v>
      </c>
      <c r="B8" s="37">
        <v>0.2</v>
      </c>
      <c r="C8" s="28">
        <f>C7*B8</f>
        <v>14135.593220338986</v>
      </c>
    </row>
    <row r="9" spans="1:3" ht="21.75" customHeight="1" hidden="1">
      <c r="A9" s="110" t="s">
        <v>24</v>
      </c>
      <c r="B9" s="111"/>
      <c r="C9" s="60">
        <v>0</v>
      </c>
    </row>
    <row r="10" spans="1:3" ht="21.75" customHeight="1" hidden="1" thickBot="1">
      <c r="A10" s="12" t="s">
        <v>25</v>
      </c>
      <c r="B10" s="61">
        <v>0</v>
      </c>
      <c r="C10" s="29">
        <f>C9*B10</f>
        <v>0</v>
      </c>
    </row>
    <row r="11" spans="1:3" ht="21.75" customHeight="1" thickBot="1">
      <c r="A11" s="100" t="s">
        <v>26</v>
      </c>
      <c r="B11" s="101"/>
      <c r="C11" s="30">
        <f>C5-SUM(C6:C10)</f>
        <v>91881.3559322034</v>
      </c>
    </row>
    <row r="12" spans="1:3" ht="12" customHeight="1">
      <c r="A12" s="26"/>
      <c r="B12" s="27"/>
      <c r="C12" s="31"/>
    </row>
    <row r="13" spans="1:3" s="27" customFormat="1" ht="12" customHeight="1">
      <c r="A13" s="26"/>
      <c r="C13" s="31"/>
    </row>
    <row r="14" spans="1:3" s="27" customFormat="1" ht="21.75" customHeight="1">
      <c r="A14" s="110" t="s">
        <v>27</v>
      </c>
      <c r="B14" s="122"/>
      <c r="C14" s="111"/>
    </row>
    <row r="15" spans="1:3" s="27" customFormat="1" ht="21.75" customHeight="1">
      <c r="A15" s="5" t="s">
        <v>28</v>
      </c>
      <c r="B15" s="38">
        <v>1.8</v>
      </c>
      <c r="C15" s="32"/>
    </row>
    <row r="16" spans="1:3" s="27" customFormat="1" ht="21.75" customHeight="1" thickBot="1">
      <c r="A16" s="12" t="s">
        <v>29</v>
      </c>
      <c r="B16" s="39">
        <v>1350</v>
      </c>
      <c r="C16" s="33">
        <f>B15*B16</f>
        <v>2430</v>
      </c>
    </row>
    <row r="17" spans="1:3" s="27" customFormat="1" ht="21.75" customHeight="1">
      <c r="A17" s="128" t="s">
        <v>42</v>
      </c>
      <c r="B17" s="129"/>
      <c r="C17" s="130"/>
    </row>
    <row r="18" spans="1:3" s="27" customFormat="1" ht="21.75" customHeight="1" thickBot="1">
      <c r="A18" s="131"/>
      <c r="B18" s="132"/>
      <c r="C18" s="133"/>
    </row>
    <row r="19" spans="1:3" s="27" customFormat="1" ht="21.75" customHeight="1">
      <c r="A19" s="34" t="s">
        <v>69</v>
      </c>
      <c r="B19" s="35"/>
      <c r="C19" s="135">
        <f>C11/C16</f>
        <v>37.81125758526889</v>
      </c>
    </row>
    <row r="20" spans="1:3" s="27" customFormat="1" ht="21.75" customHeight="1">
      <c r="A20" s="36" t="s">
        <v>30</v>
      </c>
      <c r="B20" s="4"/>
      <c r="C20" s="136"/>
    </row>
    <row r="21" spans="1:3" s="27" customFormat="1" ht="21.75" customHeight="1">
      <c r="A21" s="40"/>
      <c r="B21" s="40"/>
      <c r="C21" s="40"/>
    </row>
    <row r="22" spans="1:3" s="27" customFormat="1" ht="21.75" customHeight="1">
      <c r="A22" s="41"/>
      <c r="B22" s="41"/>
      <c r="C22" s="41"/>
    </row>
    <row r="23" spans="1:3" s="27" customFormat="1" ht="21.75" customHeight="1">
      <c r="A23" s="139" t="s">
        <v>32</v>
      </c>
      <c r="B23" s="139"/>
      <c r="C23" s="139"/>
    </row>
    <row r="24" spans="1:3" s="27" customFormat="1" ht="21.75" customHeight="1">
      <c r="A24" s="42"/>
      <c r="B24" s="40"/>
      <c r="C24" s="43"/>
    </row>
    <row r="25" spans="1:3" s="27" customFormat="1" ht="21.75" customHeight="1">
      <c r="A25" s="15" t="s">
        <v>34</v>
      </c>
      <c r="B25" s="134">
        <f>Entnahmen!B5</f>
        <v>6000</v>
      </c>
      <c r="C25" s="134"/>
    </row>
    <row r="26" spans="1:3" s="27" customFormat="1" ht="21.75" customHeight="1">
      <c r="A26" s="15" t="s">
        <v>40</v>
      </c>
      <c r="B26" s="134">
        <f>Entnahmen!B6</f>
        <v>3600</v>
      </c>
      <c r="C26" s="134"/>
    </row>
    <row r="27" spans="1:3" s="27" customFormat="1" ht="21.75" customHeight="1">
      <c r="A27" s="15" t="s">
        <v>43</v>
      </c>
      <c r="B27" s="134">
        <f>Entnahmen!B7</f>
        <v>5400</v>
      </c>
      <c r="C27" s="134"/>
    </row>
    <row r="28" spans="1:3" s="27" customFormat="1" ht="21.75" customHeight="1">
      <c r="A28" s="15" t="s">
        <v>35</v>
      </c>
      <c r="B28" s="134">
        <f>Entnahmen!B8</f>
        <v>3000</v>
      </c>
      <c r="C28" s="134"/>
    </row>
    <row r="29" spans="1:3" s="27" customFormat="1" ht="21.75" customHeight="1">
      <c r="A29" s="15" t="s">
        <v>64</v>
      </c>
      <c r="B29" s="134">
        <f>Entnahmen!B9</f>
        <v>1200</v>
      </c>
      <c r="C29" s="134"/>
    </row>
    <row r="30" spans="1:3" s="27" customFormat="1" ht="21.75" customHeight="1">
      <c r="A30" s="15" t="s">
        <v>36</v>
      </c>
      <c r="B30" s="134">
        <f>Entnahmen!B10</f>
        <v>6000</v>
      </c>
      <c r="C30" s="134"/>
    </row>
    <row r="31" spans="1:3" s="27" customFormat="1" ht="21.75" customHeight="1">
      <c r="A31" s="15" t="s">
        <v>37</v>
      </c>
      <c r="B31" s="134">
        <f>Entnahmen!B11</f>
        <v>0</v>
      </c>
      <c r="C31" s="134"/>
    </row>
    <row r="32" spans="1:3" s="27" customFormat="1" ht="21.75" customHeight="1">
      <c r="A32" s="15" t="s">
        <v>44</v>
      </c>
      <c r="B32" s="134">
        <f>Entnahmen!B12</f>
        <v>0</v>
      </c>
      <c r="C32" s="134"/>
    </row>
    <row r="33" spans="1:3" s="27" customFormat="1" ht="21.75" customHeight="1">
      <c r="A33" s="15" t="s">
        <v>38</v>
      </c>
      <c r="B33" s="134">
        <f>Entnahmen!B13</f>
        <v>18000</v>
      </c>
      <c r="C33" s="134"/>
    </row>
    <row r="34" spans="1:3" s="27" customFormat="1" ht="21.75" customHeight="1" thickBot="1">
      <c r="A34" s="44" t="s">
        <v>39</v>
      </c>
      <c r="B34" s="138">
        <f>Entnahmen!B14</f>
        <v>3000</v>
      </c>
      <c r="C34" s="138"/>
    </row>
    <row r="35" spans="1:3" s="27" customFormat="1" ht="21.75" customHeight="1">
      <c r="A35" s="45" t="s">
        <v>33</v>
      </c>
      <c r="B35" s="137">
        <f>Entnahmen!B15</f>
        <v>46200</v>
      </c>
      <c r="C35" s="137"/>
    </row>
    <row r="36" s="27" customFormat="1" ht="21.75" customHeight="1"/>
  </sheetData>
  <sheetProtection sheet="1" objects="1" scenarios="1"/>
  <mergeCells count="21">
    <mergeCell ref="A14:C14"/>
    <mergeCell ref="C19:C20"/>
    <mergeCell ref="B35:C35"/>
    <mergeCell ref="B33:C33"/>
    <mergeCell ref="B34:C34"/>
    <mergeCell ref="A23:C23"/>
    <mergeCell ref="B31:C31"/>
    <mergeCell ref="B32:C32"/>
    <mergeCell ref="B26:C26"/>
    <mergeCell ref="B28:C28"/>
    <mergeCell ref="A17:C18"/>
    <mergeCell ref="B30:C30"/>
    <mergeCell ref="B29:C29"/>
    <mergeCell ref="B25:C25"/>
    <mergeCell ref="B27:C27"/>
    <mergeCell ref="A9:B9"/>
    <mergeCell ref="A11:B11"/>
    <mergeCell ref="A3:C3"/>
    <mergeCell ref="A5:B5"/>
    <mergeCell ref="A6:B6"/>
    <mergeCell ref="A7:B7"/>
  </mergeCells>
  <printOptions horizontalCentered="1"/>
  <pageMargins left="0.7874015748031497" right="0.1968503937007874" top="1.16" bottom="0.984251968503937" header="0.5118110236220472" footer="0.5118110236220472"/>
  <pageSetup blackAndWhite="1" horizontalDpi="300" verticalDpi="300" orientation="portrait" pageOrder="overThenDown" paperSize="9" r:id="rId4"/>
  <headerFooter alignWithMargins="0">
    <oddHeader>&amp;C&amp;"Arial,Fett"&amp;20StarterCenter Hessen
&amp;"Arial,Standard"&amp;16                               Kurze Wege - schneller ans Ziel!</oddHeader>
    <oddFooter>&amp;L© Dipl.BW Günther Simon&amp;C&amp;12
&amp;R- Seite &amp;P -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B40"/>
  <sheetViews>
    <sheetView showGridLines="0" showRowColHeaders="0" zoomScale="116" zoomScaleNormal="116" workbookViewId="0" topLeftCell="A1">
      <selection activeCell="B5" sqref="B5"/>
    </sheetView>
  </sheetViews>
  <sheetFormatPr defaultColWidth="11.421875" defaultRowHeight="12.75"/>
  <cols>
    <col min="1" max="1" width="51.8515625" style="1" customWidth="1"/>
    <col min="2" max="2" width="33.57421875" style="1" customWidth="1"/>
    <col min="3" max="16384" width="11.421875" style="1" customWidth="1"/>
  </cols>
  <sheetData>
    <row r="1" ht="39.75" customHeight="1" thickBot="1"/>
    <row r="2" spans="1:2" ht="24" thickBot="1">
      <c r="A2" s="140" t="s">
        <v>32</v>
      </c>
      <c r="B2" s="141"/>
    </row>
    <row r="3" ht="18.75" thickBot="1"/>
    <row r="4" spans="1:2" ht="21" thickBot="1">
      <c r="A4" s="46"/>
      <c r="B4" s="47"/>
    </row>
    <row r="5" spans="1:2" ht="30" customHeight="1">
      <c r="A5" s="3" t="s">
        <v>34</v>
      </c>
      <c r="B5" s="58">
        <f>ROUND(SUM(B6:B14)*0.15,-2)</f>
        <v>6000</v>
      </c>
    </row>
    <row r="6" spans="1:2" ht="24" customHeight="1">
      <c r="A6" s="5" t="s">
        <v>40</v>
      </c>
      <c r="B6" s="22">
        <v>3600</v>
      </c>
    </row>
    <row r="7" spans="1:2" ht="24" customHeight="1">
      <c r="A7" s="5" t="s">
        <v>43</v>
      </c>
      <c r="B7" s="22">
        <v>5400</v>
      </c>
    </row>
    <row r="8" spans="1:2" ht="24" customHeight="1">
      <c r="A8" s="5" t="s">
        <v>35</v>
      </c>
      <c r="B8" s="22">
        <v>3000</v>
      </c>
    </row>
    <row r="9" spans="1:2" ht="24" customHeight="1">
      <c r="A9" s="5" t="s">
        <v>64</v>
      </c>
      <c r="B9" s="22">
        <v>1200</v>
      </c>
    </row>
    <row r="10" spans="1:2" ht="24" customHeight="1">
      <c r="A10" s="5" t="s">
        <v>36</v>
      </c>
      <c r="B10" s="22">
        <v>6000</v>
      </c>
    </row>
    <row r="11" spans="1:2" ht="24" customHeight="1">
      <c r="A11" s="5" t="s">
        <v>37</v>
      </c>
      <c r="B11" s="22">
        <v>0</v>
      </c>
    </row>
    <row r="12" spans="1:2" ht="24" customHeight="1">
      <c r="A12" s="5" t="s">
        <v>44</v>
      </c>
      <c r="B12" s="22">
        <v>0</v>
      </c>
    </row>
    <row r="13" spans="1:2" ht="24" customHeight="1">
      <c r="A13" s="5" t="s">
        <v>38</v>
      </c>
      <c r="B13" s="22">
        <v>18000</v>
      </c>
    </row>
    <row r="14" spans="1:2" ht="24" customHeight="1" thickBot="1">
      <c r="A14" s="12" t="s">
        <v>39</v>
      </c>
      <c r="B14" s="23">
        <v>3000</v>
      </c>
    </row>
    <row r="15" spans="1:2" ht="24.75" customHeight="1">
      <c r="A15" s="3" t="s">
        <v>33</v>
      </c>
      <c r="B15" s="56">
        <f>SUM(B5:B14)</f>
        <v>46200</v>
      </c>
    </row>
    <row r="40" ht="18">
      <c r="A40" s="97">
        <f>ROUND(SUM(B6:B14)*0.15,-2)</f>
        <v>6000</v>
      </c>
    </row>
  </sheetData>
  <sheetProtection sheet="1" objects="1" scenarios="1"/>
  <mergeCells count="1">
    <mergeCell ref="A2:B2"/>
  </mergeCells>
  <hyperlinks>
    <hyperlink ref="B15" location="'Notwendiger Umsatz'!B5" display="'Notwendiger Umsatz'!B5"/>
  </hyperlinks>
  <printOptions horizontalCentered="1"/>
  <pageMargins left="0.7874015748031497" right="0.1968503937007874" top="1.16" bottom="0.984251968503937" header="0.5118110236220472" footer="0.5118110236220472"/>
  <pageSetup blackAndWhite="1" horizontalDpi="300" verticalDpi="300" orientation="portrait" pageOrder="overThenDown" paperSize="9" r:id="rId4"/>
  <headerFooter alignWithMargins="0">
    <oddHeader>&amp;C&amp;"Arial,Fett"&amp;18StarterCenter Hessen
&amp;"Arial,Standard"&amp;16                               Kurze Wege - schneller ans Ziel!</oddHeader>
    <oddFooter>&amp;L© Dipl.BW Günther Simon&amp;C&amp;12
&amp;R- Seite &amp;P -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G40"/>
  <sheetViews>
    <sheetView showGridLines="0" showRowColHeaders="0" zoomScale="101" zoomScaleNormal="101" workbookViewId="0" topLeftCell="A1">
      <selection activeCell="D4" sqref="D4"/>
    </sheetView>
  </sheetViews>
  <sheetFormatPr defaultColWidth="15.8515625" defaultRowHeight="12.75"/>
  <cols>
    <col min="1" max="1" width="41.28125" style="48" customWidth="1"/>
    <col min="2" max="2" width="15.7109375" style="54" customWidth="1"/>
    <col min="3" max="3" width="10.7109375" style="54" customWidth="1"/>
    <col min="4" max="4" width="15.7109375" style="48" customWidth="1"/>
    <col min="5" max="5" width="9.7109375" style="48" customWidth="1"/>
    <col min="6" max="6" width="15.7109375" style="54" customWidth="1"/>
    <col min="7" max="7" width="10.7109375" style="54" customWidth="1"/>
    <col min="8" max="16384" width="15.8515625" style="48" customWidth="1"/>
  </cols>
  <sheetData>
    <row r="1" spans="1:7" ht="19.5" customHeight="1">
      <c r="A1" s="62"/>
      <c r="B1" s="145" t="str">
        <f>"Rentablitätsvorschau für "&amp;'Notwendiger Umsatz'!A2</f>
        <v>Rentablitätsvorschau für Max Muster</v>
      </c>
      <c r="C1" s="145"/>
      <c r="D1" s="145"/>
      <c r="E1" s="145"/>
      <c r="F1" s="145"/>
      <c r="G1" s="145"/>
    </row>
    <row r="2" spans="1:7" ht="15">
      <c r="A2" s="142"/>
      <c r="B2" s="84" t="s">
        <v>59</v>
      </c>
      <c r="C2" s="85">
        <v>0.1</v>
      </c>
      <c r="D2" s="144" t="s">
        <v>52</v>
      </c>
      <c r="E2" s="144"/>
      <c r="F2" s="84" t="s">
        <v>60</v>
      </c>
      <c r="G2" s="94">
        <v>0.1</v>
      </c>
    </row>
    <row r="3" spans="1:7" ht="15">
      <c r="A3" s="143"/>
      <c r="B3" s="86" t="s">
        <v>46</v>
      </c>
      <c r="C3" s="87" t="s">
        <v>47</v>
      </c>
      <c r="D3" s="63" t="s">
        <v>46</v>
      </c>
      <c r="E3" s="64" t="s">
        <v>47</v>
      </c>
      <c r="F3" s="86" t="s">
        <v>46</v>
      </c>
      <c r="G3" s="95" t="s">
        <v>47</v>
      </c>
    </row>
    <row r="4" spans="1:7" ht="24.75" customHeight="1">
      <c r="A4" s="65" t="s">
        <v>48</v>
      </c>
      <c r="B4" s="88">
        <f>ROUND(D4*(1-C2),-2)</f>
        <v>159000</v>
      </c>
      <c r="C4" s="89">
        <v>1</v>
      </c>
      <c r="D4" s="55">
        <f>ROUND('Notwendiger Umsatz'!F12,-2)</f>
        <v>176700</v>
      </c>
      <c r="E4" s="66">
        <v>1</v>
      </c>
      <c r="F4" s="88">
        <f>ROUND(D4*(1+G2),-2)</f>
        <v>194400</v>
      </c>
      <c r="G4" s="89">
        <v>1</v>
      </c>
    </row>
    <row r="5" spans="1:7" ht="19.5" customHeight="1">
      <c r="A5" s="64" t="s">
        <v>49</v>
      </c>
      <c r="B5" s="90">
        <f>ROUND(B4*C5,-2)</f>
        <v>63600</v>
      </c>
      <c r="C5" s="91">
        <f>'Notwendiger Umsatz'!F5</f>
        <v>0.4</v>
      </c>
      <c r="D5" s="67">
        <f>ROUND(D4*E5,-2)</f>
        <v>70700</v>
      </c>
      <c r="E5" s="68">
        <f>'Notwendiger Umsatz'!F5</f>
        <v>0.4</v>
      </c>
      <c r="F5" s="90">
        <f>ROUND(F4*G5,-2)</f>
        <v>77800</v>
      </c>
      <c r="G5" s="91">
        <f>'Notwendiger Umsatz'!F5</f>
        <v>0.4</v>
      </c>
    </row>
    <row r="6" spans="1:7" ht="21.75" customHeight="1">
      <c r="A6" s="65" t="s">
        <v>53</v>
      </c>
      <c r="B6" s="88">
        <f>B4-B5</f>
        <v>95400</v>
      </c>
      <c r="C6" s="89">
        <f>B6/B$4</f>
        <v>0.6</v>
      </c>
      <c r="D6" s="69">
        <f>D4-D5</f>
        <v>106000</v>
      </c>
      <c r="E6" s="66">
        <f>D6/D$4</f>
        <v>0.5998868138087153</v>
      </c>
      <c r="F6" s="88">
        <f>F4-F5</f>
        <v>116600</v>
      </c>
      <c r="G6" s="89">
        <f aca="true" t="shared" si="0" ref="G6:G21">F6/F$4</f>
        <v>0.5997942386831275</v>
      </c>
    </row>
    <row r="7" spans="1:7" ht="19.5" customHeight="1">
      <c r="A7" s="64" t="s">
        <v>50</v>
      </c>
      <c r="B7" s="90">
        <f>ROUND('Notwendiger Umsatz'!C5+B4*'Notwendiger Umsatz'!F6,-2)</f>
        <v>26400</v>
      </c>
      <c r="C7" s="91">
        <f>B7/B$4</f>
        <v>0.1660377358490566</v>
      </c>
      <c r="D7" s="67">
        <f>ROUND('Notwendiger Umsatz'!C5+'Notwendiger Umsatz'!F6*Plan!D4,-2)</f>
        <v>26400</v>
      </c>
      <c r="E7" s="68">
        <f>D7/D$4</f>
        <v>0.1494057724957555</v>
      </c>
      <c r="F7" s="90">
        <f>ROUND('Notwendiger Umsatz'!C5+F4*'Notwendiger Umsatz'!F6,-2)</f>
        <v>26400</v>
      </c>
      <c r="G7" s="91">
        <f t="shared" si="0"/>
        <v>0.13580246913580246</v>
      </c>
    </row>
    <row r="8" spans="1:7" ht="21.75" customHeight="1">
      <c r="A8" s="65" t="s">
        <v>54</v>
      </c>
      <c r="B8" s="88">
        <f>B6-B7</f>
        <v>69000</v>
      </c>
      <c r="C8" s="89">
        <f>B8/B$4</f>
        <v>0.4339622641509434</v>
      </c>
      <c r="D8" s="69">
        <f>D6-D7</f>
        <v>79600</v>
      </c>
      <c r="E8" s="66">
        <f>D8/D$4</f>
        <v>0.4504810413129598</v>
      </c>
      <c r="F8" s="88">
        <f>F6-F7</f>
        <v>90200</v>
      </c>
      <c r="G8" s="89">
        <f t="shared" si="0"/>
        <v>0.46399176954732513</v>
      </c>
    </row>
    <row r="9" spans="1:7" ht="19.5" customHeight="1">
      <c r="A9" s="65" t="str">
        <f>"./.  "&amp;'Notwendiger Umsatz'!A6:B6</f>
        <v>./.  Raumkosten</v>
      </c>
      <c r="B9" s="88">
        <f>D9</f>
        <v>6000</v>
      </c>
      <c r="C9" s="89">
        <f aca="true" t="shared" si="1" ref="C9:C22">B9/B$4</f>
        <v>0.03773584905660377</v>
      </c>
      <c r="D9" s="69">
        <f>'Notwendiger Umsatz'!C6</f>
        <v>6000</v>
      </c>
      <c r="E9" s="66">
        <f aca="true" t="shared" si="2" ref="E9:E22">D9/D$4</f>
        <v>0.03395585738539898</v>
      </c>
      <c r="F9" s="96">
        <f>D9</f>
        <v>6000</v>
      </c>
      <c r="G9" s="89">
        <f t="shared" si="0"/>
        <v>0.030864197530864196</v>
      </c>
    </row>
    <row r="10" spans="1:7" ht="18" customHeight="1">
      <c r="A10" s="65" t="str">
        <f>"./.  "&amp;'Notwendiger Umsatz'!A7:B7</f>
        <v>./.  Versicherungen, Beiträge</v>
      </c>
      <c r="B10" s="88">
        <f aca="true" t="shared" si="3" ref="B10:B16">D10</f>
        <v>2000</v>
      </c>
      <c r="C10" s="89">
        <f t="shared" si="1"/>
        <v>0.012578616352201259</v>
      </c>
      <c r="D10" s="69">
        <f>'Notwendiger Umsatz'!C7</f>
        <v>2000</v>
      </c>
      <c r="E10" s="66">
        <f t="shared" si="2"/>
        <v>0.011318619128466326</v>
      </c>
      <c r="F10" s="96">
        <f aca="true" t="shared" si="4" ref="F10:F16">D10</f>
        <v>2000</v>
      </c>
      <c r="G10" s="89">
        <f t="shared" si="0"/>
        <v>0.0102880658436214</v>
      </c>
    </row>
    <row r="11" spans="1:7" ht="18" customHeight="1">
      <c r="A11" s="65" t="str">
        <f>"./.  "&amp;'Notwendiger Umsatz'!A8:B8</f>
        <v>./.  Kraftfahrzeugkosten</v>
      </c>
      <c r="B11" s="88">
        <f t="shared" si="3"/>
        <v>2400</v>
      </c>
      <c r="C11" s="89">
        <f t="shared" si="1"/>
        <v>0.01509433962264151</v>
      </c>
      <c r="D11" s="69">
        <f>'Notwendiger Umsatz'!C8</f>
        <v>2400</v>
      </c>
      <c r="E11" s="66">
        <f t="shared" si="2"/>
        <v>0.013582342954159592</v>
      </c>
      <c r="F11" s="96">
        <f t="shared" si="4"/>
        <v>2400</v>
      </c>
      <c r="G11" s="89">
        <f t="shared" si="0"/>
        <v>0.012345679012345678</v>
      </c>
    </row>
    <row r="12" spans="1:7" ht="18" customHeight="1">
      <c r="A12" s="65" t="str">
        <f>"./.  "&amp;'Notwendiger Umsatz'!A9:B9</f>
        <v>./.  Instandhaltungen, Kleingeräte</v>
      </c>
      <c r="B12" s="88">
        <f t="shared" si="3"/>
        <v>1000</v>
      </c>
      <c r="C12" s="89">
        <f t="shared" si="1"/>
        <v>0.006289308176100629</v>
      </c>
      <c r="D12" s="69">
        <f>'Notwendiger Umsatz'!C9</f>
        <v>1000</v>
      </c>
      <c r="E12" s="66">
        <f t="shared" si="2"/>
        <v>0.005659309564233163</v>
      </c>
      <c r="F12" s="96">
        <f t="shared" si="4"/>
        <v>1000</v>
      </c>
      <c r="G12" s="89">
        <f t="shared" si="0"/>
        <v>0.0051440329218107</v>
      </c>
    </row>
    <row r="13" spans="1:7" ht="18" customHeight="1">
      <c r="A13" s="65" t="str">
        <f>"./.  "&amp;'Notwendiger Umsatz'!A10:B10</f>
        <v>./.  Werbung, Repräsentation</v>
      </c>
      <c r="B13" s="88">
        <f t="shared" si="3"/>
        <v>6000</v>
      </c>
      <c r="C13" s="89">
        <f t="shared" si="1"/>
        <v>0.03773584905660377</v>
      </c>
      <c r="D13" s="69">
        <f>'Notwendiger Umsatz'!C10</f>
        <v>6000</v>
      </c>
      <c r="E13" s="66">
        <f t="shared" si="2"/>
        <v>0.03395585738539898</v>
      </c>
      <c r="F13" s="96">
        <f t="shared" si="4"/>
        <v>6000</v>
      </c>
      <c r="G13" s="89">
        <f t="shared" si="0"/>
        <v>0.030864197530864196</v>
      </c>
    </row>
    <row r="14" spans="1:7" ht="18" customHeight="1">
      <c r="A14" s="65" t="str">
        <f>"./.  "&amp;'Notwendiger Umsatz'!A11:B11</f>
        <v>./.  Büroaufwand, Porto, Telefon</v>
      </c>
      <c r="B14" s="88">
        <f t="shared" si="3"/>
        <v>1700</v>
      </c>
      <c r="C14" s="89">
        <f t="shared" si="1"/>
        <v>0.010691823899371069</v>
      </c>
      <c r="D14" s="69">
        <f>'Notwendiger Umsatz'!C11</f>
        <v>1700</v>
      </c>
      <c r="E14" s="66">
        <f t="shared" si="2"/>
        <v>0.009620826259196379</v>
      </c>
      <c r="F14" s="96">
        <f t="shared" si="4"/>
        <v>1700</v>
      </c>
      <c r="G14" s="89">
        <f t="shared" si="0"/>
        <v>0.00874485596707819</v>
      </c>
    </row>
    <row r="15" spans="1:7" ht="18" customHeight="1">
      <c r="A15" s="65" t="str">
        <f>"./.  "&amp;'Notwendiger Umsatz'!A12:B12</f>
        <v>./.  Buchführung, Steuerberater</v>
      </c>
      <c r="B15" s="88">
        <f t="shared" si="3"/>
        <v>2400</v>
      </c>
      <c r="C15" s="89">
        <f t="shared" si="1"/>
        <v>0.01509433962264151</v>
      </c>
      <c r="D15" s="69">
        <f>'Notwendiger Umsatz'!C12</f>
        <v>2400</v>
      </c>
      <c r="E15" s="66">
        <f t="shared" si="2"/>
        <v>0.013582342954159592</v>
      </c>
      <c r="F15" s="96">
        <f t="shared" si="4"/>
        <v>2400</v>
      </c>
      <c r="G15" s="89">
        <f t="shared" si="0"/>
        <v>0.012345679012345678</v>
      </c>
    </row>
    <row r="16" spans="1:7" ht="18" customHeight="1">
      <c r="A16" s="64" t="str">
        <f>"./.  "&amp;'Notwendiger Umsatz'!A15:B15</f>
        <v>./.  sonstiger Aufwand</v>
      </c>
      <c r="B16" s="90">
        <f t="shared" si="3"/>
        <v>6600</v>
      </c>
      <c r="C16" s="91">
        <f t="shared" si="1"/>
        <v>0.04150943396226415</v>
      </c>
      <c r="D16" s="67">
        <f>ROUND('Notwendiger Umsatz'!C15+D4*'Notwendiger Umsatz'!F7,-2)</f>
        <v>6600</v>
      </c>
      <c r="E16" s="68">
        <f t="shared" si="2"/>
        <v>0.03735144312393888</v>
      </c>
      <c r="F16" s="90">
        <f t="shared" si="4"/>
        <v>6600</v>
      </c>
      <c r="G16" s="91">
        <f t="shared" si="0"/>
        <v>0.033950617283950615</v>
      </c>
    </row>
    <row r="17" spans="1:7" ht="21.75" customHeight="1">
      <c r="A17" s="65" t="s">
        <v>55</v>
      </c>
      <c r="B17" s="88">
        <f>B8-SUM(B9:B16)</f>
        <v>40900</v>
      </c>
      <c r="C17" s="89">
        <f t="shared" si="1"/>
        <v>0.2572327044025157</v>
      </c>
      <c r="D17" s="69">
        <f>D8-SUM(D9:D16)</f>
        <v>51500</v>
      </c>
      <c r="E17" s="66">
        <f t="shared" si="2"/>
        <v>0.2914544425580079</v>
      </c>
      <c r="F17" s="88">
        <f>F8-SUM(F9:F16)</f>
        <v>62100</v>
      </c>
      <c r="G17" s="89">
        <f t="shared" si="0"/>
        <v>0.3194444444444444</v>
      </c>
    </row>
    <row r="18" spans="1:7" ht="19.5" customHeight="1">
      <c r="A18" s="64" t="str">
        <f>"./.  "&amp;'Notwendiger Umsatz'!A13:B13</f>
        <v>./.  Zinsen</v>
      </c>
      <c r="B18" s="90">
        <f>D18</f>
        <v>2400</v>
      </c>
      <c r="C18" s="91">
        <f t="shared" si="1"/>
        <v>0.01509433962264151</v>
      </c>
      <c r="D18" s="67">
        <f>'Notwendiger Umsatz'!C13</f>
        <v>2400</v>
      </c>
      <c r="E18" s="68">
        <f t="shared" si="2"/>
        <v>0.013582342954159592</v>
      </c>
      <c r="F18" s="90">
        <f>D18</f>
        <v>2400</v>
      </c>
      <c r="G18" s="91">
        <f t="shared" si="0"/>
        <v>0.012345679012345678</v>
      </c>
    </row>
    <row r="19" spans="1:7" ht="21.75" customHeight="1">
      <c r="A19" s="65" t="s">
        <v>51</v>
      </c>
      <c r="B19" s="88">
        <f>B17-B18</f>
        <v>38500</v>
      </c>
      <c r="C19" s="89">
        <f t="shared" si="1"/>
        <v>0.24213836477987422</v>
      </c>
      <c r="D19" s="69">
        <f>D17-D18</f>
        <v>49100</v>
      </c>
      <c r="E19" s="66">
        <f t="shared" si="2"/>
        <v>0.27787209960384834</v>
      </c>
      <c r="F19" s="88">
        <f>F17-F18</f>
        <v>59700</v>
      </c>
      <c r="G19" s="89">
        <f t="shared" si="0"/>
        <v>0.30709876543209874</v>
      </c>
    </row>
    <row r="20" spans="1:7" ht="19.5" customHeight="1">
      <c r="A20" s="64" t="str">
        <f>"./.  "&amp;'Notwendiger Umsatz'!A14:B14</f>
        <v>./.  Abschreibungen</v>
      </c>
      <c r="B20" s="90">
        <f>D20</f>
        <v>3000</v>
      </c>
      <c r="C20" s="91">
        <f t="shared" si="1"/>
        <v>0.018867924528301886</v>
      </c>
      <c r="D20" s="67">
        <f>'Notwendiger Umsatz'!C14</f>
        <v>3000</v>
      </c>
      <c r="E20" s="68">
        <f t="shared" si="2"/>
        <v>0.01697792869269949</v>
      </c>
      <c r="F20" s="90">
        <f>D20</f>
        <v>3000</v>
      </c>
      <c r="G20" s="91">
        <f t="shared" si="0"/>
        <v>0.015432098765432098</v>
      </c>
    </row>
    <row r="21" spans="1:7" ht="21.75" customHeight="1">
      <c r="A21" s="65" t="s">
        <v>56</v>
      </c>
      <c r="B21" s="88">
        <f>B19-B20</f>
        <v>35500</v>
      </c>
      <c r="C21" s="89">
        <f t="shared" si="1"/>
        <v>0.22327044025157233</v>
      </c>
      <c r="D21" s="69">
        <f>D19-D20</f>
        <v>46100</v>
      </c>
      <c r="E21" s="66">
        <f t="shared" si="2"/>
        <v>0.26089417091114886</v>
      </c>
      <c r="F21" s="88">
        <f>F19-F20</f>
        <v>56700</v>
      </c>
      <c r="G21" s="89">
        <f t="shared" si="0"/>
        <v>0.2916666666666667</v>
      </c>
    </row>
    <row r="22" spans="1:7" ht="19.5" customHeight="1">
      <c r="A22" s="64" t="str">
        <f>"./.  "&amp;'Notwendiger Umsatz'!A16:B16</f>
        <v>./.  notwendige Privatentnahmen</v>
      </c>
      <c r="B22" s="90">
        <f>D22</f>
        <v>46200</v>
      </c>
      <c r="C22" s="91">
        <f t="shared" si="1"/>
        <v>0.29056603773584905</v>
      </c>
      <c r="D22" s="67">
        <f>'Notwendiger Umsatz'!C16</f>
        <v>46200</v>
      </c>
      <c r="E22" s="68">
        <f t="shared" si="2"/>
        <v>0.2614601018675722</v>
      </c>
      <c r="F22" s="90">
        <f>D22</f>
        <v>46200</v>
      </c>
      <c r="G22" s="91">
        <f>F22/F$4</f>
        <v>0.23765432098765432</v>
      </c>
    </row>
    <row r="23" spans="1:7" ht="21.75" customHeight="1">
      <c r="A23" s="70" t="s">
        <v>57</v>
      </c>
      <c r="B23" s="92">
        <f>B21-B22</f>
        <v>-10700</v>
      </c>
      <c r="C23" s="93">
        <f>B23/B$4</f>
        <v>-0.06729559748427673</v>
      </c>
      <c r="D23" s="71">
        <f>D21-D22</f>
        <v>-100</v>
      </c>
      <c r="E23" s="72">
        <f>D23/D$4</f>
        <v>-0.0005659309564233164</v>
      </c>
      <c r="F23" s="92">
        <f>F21-F22</f>
        <v>10500</v>
      </c>
      <c r="G23" s="93">
        <f>F23/F$4</f>
        <v>0.05401234567901234</v>
      </c>
    </row>
    <row r="24" spans="1:7" ht="19.5" customHeight="1">
      <c r="A24" s="51"/>
      <c r="B24" s="52"/>
      <c r="C24" s="49"/>
      <c r="D24" s="53"/>
      <c r="E24" s="50"/>
      <c r="F24" s="52"/>
      <c r="G24" s="49"/>
    </row>
    <row r="40" ht="15">
      <c r="A40" s="73">
        <f>ROUND('Notwendiger Umsatz'!F12,-2)</f>
        <v>176700</v>
      </c>
    </row>
  </sheetData>
  <sheetProtection sheet="1" objects="1" scenarios="1"/>
  <mergeCells count="3">
    <mergeCell ref="A2:A3"/>
    <mergeCell ref="D2:E2"/>
    <mergeCell ref="B1:G1"/>
  </mergeCells>
  <printOptions horizontalCentered="1"/>
  <pageMargins left="0.7874015748031497" right="0.1968503937007874" top="1.141732283464567" bottom="0.984251968503937" header="0.5118110236220472" footer="0.5118110236220472"/>
  <pageSetup blackAndWhite="1" horizontalDpi="300" verticalDpi="300" orientation="landscape" pageOrder="overThenDown" paperSize="9" r:id="rId4"/>
  <headerFooter alignWithMargins="0">
    <oddHeader>&amp;C&amp;"Arial,Fett"&amp;20StarterCenter Hessen
&amp;"Arial,Standard"&amp;16                               Kurze Wege - schneller ans Ziel!</oddHeader>
    <oddFooter>&amp;L© Dipl.BW Günther Simon&amp;C&amp;12
&amp;R- Seite &amp;P -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Handwerkskammer Kassel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Simon</dc:creator>
  <cp:keywords/>
  <dc:description/>
  <cp:lastModifiedBy> Bruno Bosy</cp:lastModifiedBy>
  <cp:lastPrinted>2005-05-18T08:28:21Z</cp:lastPrinted>
  <dcterms:created xsi:type="dcterms:W3CDTF">1998-11-13T12:37:50Z</dcterms:created>
  <dcterms:modified xsi:type="dcterms:W3CDTF">2006-03-10T18:09:07Z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