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15" windowWidth="15180" windowHeight="9855" activeTab="1"/>
  </bookViews>
  <sheets>
    <sheet name="Anleitung" sheetId="1" r:id="rId1"/>
    <sheet name="SommLuft" sheetId="2" r:id="rId2"/>
  </sheets>
  <definedNames/>
  <calcPr fullCalcOnLoad="1"/>
</workbook>
</file>

<file path=xl/comments2.xml><?xml version="1.0" encoding="utf-8"?>
<comments xmlns="http://schemas.openxmlformats.org/spreadsheetml/2006/main">
  <authors>
    <author>J?rgen Schnieders</author>
  </authors>
  <commentList>
    <comment ref="E13" authorId="0">
      <text>
        <r>
          <rPr>
            <b/>
            <sz val="8"/>
            <rFont val="Tahoma"/>
            <family val="0"/>
          </rPr>
          <t>LICHTE Öffnungsweite.
Vorsicht: freien Querschnitt in der Laibung beachten!</t>
        </r>
      </text>
    </comment>
    <comment ref="E5" authorId="0">
      <text>
        <r>
          <rPr>
            <b/>
            <sz val="8"/>
            <rFont val="Tahoma"/>
            <family val="0"/>
          </rPr>
          <t>Typischer Wert für Sommerlüftung: 4 K</t>
        </r>
      </text>
    </comment>
    <comment ref="E6" authorId="0">
      <text>
        <r>
          <rPr>
            <b/>
            <sz val="8"/>
            <rFont val="Tahoma"/>
            <family val="0"/>
          </rPr>
          <t>Typischer Wert für Sommerlüftung: 
1 m/s
nur an windstarken Standorten bis 2 m/s</t>
        </r>
      </text>
    </comment>
    <comment ref="B8" authorId="0">
      <text>
        <r>
          <rPr>
            <b/>
            <sz val="8"/>
            <rFont val="Tahoma"/>
            <family val="0"/>
          </rPr>
          <t>Bei Querlüftung hier die Fenstergruppe mit dem größeren resultierenden Luftwechsel (normalerweise diejenige mit dem größeren Gesamt-Öffnungsquerschnitt) eingeben.</t>
        </r>
      </text>
    </comment>
    <comment ref="E12" authorId="0">
      <text>
        <r>
          <rPr>
            <b/>
            <sz val="8"/>
            <rFont val="Tahoma"/>
            <family val="0"/>
          </rPr>
          <t>ggf. ankreuzen</t>
        </r>
      </text>
    </comment>
    <comment ref="E10" authorId="0">
      <text>
        <r>
          <rPr>
            <b/>
            <sz val="8"/>
            <rFont val="Tahoma"/>
            <family val="0"/>
          </rPr>
          <t>z.B. Rohbauöffnung minus zweimal Blendrahmen-Ansichtsbreite</t>
        </r>
      </text>
    </comment>
  </commentList>
</comments>
</file>

<file path=xl/sharedStrings.xml><?xml version="1.0" encoding="utf-8"?>
<sst xmlns="http://schemas.openxmlformats.org/spreadsheetml/2006/main" count="110" uniqueCount="57">
  <si>
    <t>K</t>
  </si>
  <si>
    <t>m/s</t>
  </si>
  <si>
    <t>m³/h</t>
  </si>
  <si>
    <t>m</t>
  </si>
  <si>
    <t>Kippfenster?</t>
  </si>
  <si>
    <t>m²</t>
  </si>
  <si>
    <t>Klima-Randbedingungen</t>
  </si>
  <si>
    <t>Temperaturdifferenz innen - außen</t>
  </si>
  <si>
    <t>Windgeschwindigkeit</t>
  </si>
  <si>
    <t>Höhendifferenz zu Fenster 1</t>
  </si>
  <si>
    <r>
      <t>D</t>
    </r>
    <r>
      <rPr>
        <sz val="10"/>
        <rFont val="Arial"/>
        <family val="2"/>
      </rPr>
      <t>c</t>
    </r>
    <r>
      <rPr>
        <vertAlign val="subscript"/>
        <sz val="10"/>
        <rFont val="Arial"/>
        <family val="2"/>
      </rPr>
      <t>p</t>
    </r>
  </si>
  <si>
    <t>Öffnungsweite (bei Kippfenster)</t>
  </si>
  <si>
    <r>
      <t>f</t>
    </r>
    <r>
      <rPr>
        <vertAlign val="subscript"/>
        <sz val="10"/>
        <rFont val="Arial"/>
        <family val="2"/>
      </rPr>
      <t>Dreieck</t>
    </r>
    <r>
      <rPr>
        <sz val="10"/>
        <rFont val="Arial"/>
        <family val="2"/>
      </rPr>
      <t xml:space="preserve"> (bei Kippfenster)</t>
    </r>
  </si>
  <si>
    <t>Drehfenster</t>
  </si>
  <si>
    <t>lichter Querschnitt</t>
  </si>
  <si>
    <t>lichte Breite</t>
  </si>
  <si>
    <t>lichte Höhe</t>
  </si>
  <si>
    <t>Erdbeschleunigung</t>
  </si>
  <si>
    <t>m/s²</t>
  </si>
  <si>
    <t>Mittlere Temperatur</t>
  </si>
  <si>
    <t>dimensionslose Volumenstromrate bei Windantrieb</t>
  </si>
  <si>
    <t>Kippfenster</t>
  </si>
  <si>
    <t>rel. Höhe der neutralen Ebene</t>
  </si>
  <si>
    <t>Breite / Höhe</t>
  </si>
  <si>
    <t>Gesamt-Volumenstrom</t>
  </si>
  <si>
    <t>wirksame Fläche</t>
  </si>
  <si>
    <r>
      <t>m</t>
    </r>
    <r>
      <rPr>
        <b/>
        <sz val="10"/>
        <rFont val="Arial"/>
        <family val="2"/>
      </rPr>
      <t>²</t>
    </r>
  </si>
  <si>
    <t>Fläche Fenster 1</t>
  </si>
  <si>
    <t>Fläche Fenster 2</t>
  </si>
  <si>
    <t>Volumenstrom Windantrieb</t>
  </si>
  <si>
    <t>Volumenstrom thermischer Antrieb</t>
  </si>
  <si>
    <t>x</t>
  </si>
  <si>
    <t>Anzahl</t>
  </si>
  <si>
    <r>
      <t>h</t>
    </r>
    <r>
      <rPr>
        <b/>
        <vertAlign val="superscript"/>
        <sz val="11.4"/>
        <rFont val="Arial"/>
        <family val="2"/>
      </rPr>
      <t>-1</t>
    </r>
  </si>
  <si>
    <t>Luftwechsel Querlüftung</t>
  </si>
  <si>
    <t>Gebäudevolumen</t>
  </si>
  <si>
    <t>m³</t>
  </si>
  <si>
    <t>S o m m L u f t   -   ein Werkzeug zur Abschätzung des sommerlichen Fensterluftwechsels</t>
  </si>
  <si>
    <t>ANLEITUNG</t>
  </si>
  <si>
    <t>Sind in einem Gebäude mehrere getrennte Bereiche vorhanden, so können die Luftwechselraten getrennt ermittelt und anschließend addiert werden. Gelegentlich wird man auf Konfigurationen treffen, die durch ein einfaches Werkzeug wie SommLuft nicht abgedeckt werden können. Beispiel: In einem dreigeschossigen Haus können im EG zwei Fenster gekippt und eines geöffnet werden, im OG und im DG gibt es jeweils weitere Fenster, und die Nutzung des thermischen Auftriebs zwischen den Geschossen ist möglich. In solchen Fällen empfiehlt es sich, die Luftmengen für den wirksamsten Strömungspfad zu berechnen. Im Beispiel würde man also Querlüftung vom EG zum DG ansetzen, wobei für die Öffnungsfläche im EG die Summe der Öffnungsflächen der Dreh- und Kippfenster eingesetzt wird. Der Luftwechsel, der sich aufgrund der Fenster im OG bei einseitiger Lüftung ergibt, kann noch hinzugerechnet werden.</t>
  </si>
  <si>
    <t>Fenstergruppe 1</t>
  </si>
  <si>
    <t>Fenstergruppe 2 (bei Querlüftung)</t>
  </si>
  <si>
    <t xml:space="preserve">Darunter sind die Daten der Fenster einzugeben. Interessiert man sich nur für einseitige Lüftung, müssen lediglich die Daten für Fenstergruppe 1 auf der linken Seite eingegeben werden. Soll Querlüftung betrachtet werden, sind weitere Eingaben für Fenstergruppe 2 erforderlich. </t>
  </si>
  <si>
    <r>
      <t>C</t>
    </r>
    <r>
      <rPr>
        <vertAlign val="subscript"/>
        <sz val="10"/>
        <rFont val="Arial"/>
        <family val="2"/>
      </rPr>
      <t>d</t>
    </r>
  </si>
  <si>
    <t>Bei einer gewissen Komplexität des Gebäudes stößt das vereinfachte Verfahren aus SommLuft zwangsläufig an seine Grenzen. Dann sind genauere Aussagen über die sich einstellenden Luftvolumenströme nur noch unter Verwendung von Mehrzonen-Strömungsmodellen wie beispielsweise des Programms COMIS (siehe z.B. www.empa.ch, evl.cstb.fr) möglich.</t>
  </si>
  <si>
    <t>Querlüftung (über mehrere Fenster, auch auf derselben Seite)</t>
  </si>
  <si>
    <t>Luftwechsel einseitige Lüftung 1</t>
  </si>
  <si>
    <t>Luftwechsel einseitige Lüftung 2</t>
  </si>
  <si>
    <t>Gesamt-Volumenstrom Querlüftung</t>
  </si>
  <si>
    <t>Gesamt-Volumenstrom einseitige Lüftung</t>
  </si>
  <si>
    <t xml:space="preserve">Sind die erforderlichen Eingaben gemacht, berechnet die Tabelle die resultierenden Luftvolumenströme. In den grünen Ergebniszellen werden die Luftvolumenströme als Luftwechsel, bezogen auf das Gebäudevolumen, angegeben. Es sind Fälle denkbar, in denen der für Querlüftung berechnete Volumenstrom kleiner ist als derjenige für einseitige Lüftung, z.B. wenn innerhalb desselben Stockwerks auf einer Seite die Fenster geöffnet und auf der anderen gekippt sind. Dann wird als Luftwechsel für Querlüftung die Summe der Werte für einseitige Lüftung ausgegeben. </t>
  </si>
  <si>
    <r>
      <t xml:space="preserve">Der sommerliche Luftwechsel durch die Fenster ist ein entscheidender Parameter für das sommerliche Innenklima. Er wird u.a. für die Beurteilung des Sommerklimas mit Hilfe des Blatts „Sommer“ im Passivhaus Projektierungs Paket benötigt. Das vorliegende Berechnungswerkzeug „SommLuft“ ermöglicht eine Abschätzung der Luftvolumenströme für konkrete Fensteröffnungs-Konfigurationen. Beachten Sie, dass die Fenster in der Regel nicht den ganzen Sommer in dieser Stellung stehen: Im Blatt "Sommer" muss der </t>
    </r>
    <r>
      <rPr>
        <i/>
        <sz val="10"/>
        <rFont val="Arial"/>
        <family val="2"/>
      </rPr>
      <t>mittlere</t>
    </r>
    <r>
      <rPr>
        <sz val="10"/>
        <rFont val="Arial"/>
        <family val="0"/>
      </rPr>
      <t xml:space="preserve"> sommerliche Luftwechsel eingesetzt werden. Genaueres über die der Berechnung zu Grunde liegenden Algorithmen und allgemeine Informationen über die Sommerlüftung im Passivhaus finden Sie im Protokollband 22 des Arbeitskreises kostengünstige Passivhäuser, Lüftungsstrategien für den Sommer. Der Protokollband ist beim Passivhaus Institut erhältlich.</t>
    </r>
  </si>
  <si>
    <t>Einseitige Lüftung Fenstergruppe 2</t>
  </si>
  <si>
    <t>Einseitige Lüftung Fenstergruppe 1</t>
  </si>
  <si>
    <t>Physikalische und geometrische Parameter</t>
  </si>
  <si>
    <t>Gebäude</t>
  </si>
  <si>
    <t xml:space="preserve">Die Excel-Tabelle im Blatt „SommLuft“ in dieser Arbeitsmappe verlangt im oberen Teil die Eingabe der Klimarandbedingungen und des Gebäude- bzw. Raumvolumens. Einige nicht projektspezifische Parameter befinden sich in ausgeblendeten Zellen; sie sind - ebenso wie die Klimarandbedingungen - mit typischen Werten für den Sommerfall vorbesetzt.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</si>
</sst>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00"/>
  </numFmts>
  <fonts count="15">
    <font>
      <sz val="10"/>
      <name val="Arial"/>
      <family val="0"/>
    </font>
    <font>
      <sz val="10"/>
      <name val="Symbol"/>
      <family val="1"/>
    </font>
    <font>
      <vertAlign val="subscript"/>
      <sz val="10"/>
      <name val="Arial"/>
      <family val="2"/>
    </font>
    <font>
      <b/>
      <sz val="10"/>
      <name val="Arial"/>
      <family val="2"/>
    </font>
    <font>
      <sz val="10"/>
      <color indexed="12"/>
      <name val="Arial"/>
      <family val="2"/>
    </font>
    <font>
      <b/>
      <sz val="8"/>
      <name val="Tahoma"/>
      <family val="0"/>
    </font>
    <font>
      <sz val="10"/>
      <name val="MS Sans Serif"/>
      <family val="0"/>
    </font>
    <font>
      <sz val="10"/>
      <color indexed="61"/>
      <name val="Courier"/>
      <family val="3"/>
    </font>
    <font>
      <b/>
      <sz val="14"/>
      <color indexed="8"/>
      <name val="Arial"/>
      <family val="2"/>
    </font>
    <font>
      <b/>
      <vertAlign val="superscript"/>
      <sz val="11.4"/>
      <name val="Arial"/>
      <family val="2"/>
    </font>
    <font>
      <b/>
      <sz val="14"/>
      <name val="Arial"/>
      <family val="2"/>
    </font>
    <font>
      <b/>
      <sz val="16"/>
      <name val="Arial"/>
      <family val="2"/>
    </font>
    <font>
      <i/>
      <sz val="10"/>
      <name val="Arial"/>
      <family val="2"/>
    </font>
    <font>
      <sz val="8"/>
      <name val="Arial"/>
      <family val="0"/>
    </font>
    <font>
      <b/>
      <sz val="8"/>
      <name val="Arial"/>
      <family val="2"/>
    </font>
  </fonts>
  <fills count="4">
    <fill>
      <patternFill/>
    </fill>
    <fill>
      <patternFill patternType="gray125"/>
    </fill>
    <fill>
      <patternFill patternType="solid">
        <fgColor indexed="26"/>
        <bgColor indexed="64"/>
      </patternFill>
    </fill>
    <fill>
      <patternFill patternType="solid">
        <fgColor indexed="42"/>
        <bgColor indexed="64"/>
      </patternFill>
    </fill>
  </fills>
  <borders count="12">
    <border>
      <left/>
      <right/>
      <top/>
      <bottom/>
      <diagonal/>
    </border>
    <border>
      <left style="dotted"/>
      <right style="dotted"/>
      <top style="dotted"/>
      <bottom style="dotted"/>
    </border>
    <border>
      <left style="hair"/>
      <right style="hair"/>
      <top style="hair"/>
      <bottom style="hair"/>
    </border>
    <border>
      <left style="double"/>
      <right style="double"/>
      <top style="double"/>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6"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4">
    <xf numFmtId="0" fontId="0" fillId="0" borderId="0" xfId="0" applyAlignment="1">
      <alignment/>
    </xf>
    <xf numFmtId="0" fontId="3" fillId="0" borderId="0" xfId="0" applyFont="1" applyAlignment="1">
      <alignment/>
    </xf>
    <xf numFmtId="0" fontId="4" fillId="2" borderId="1" xfId="0" applyFont="1" applyFill="1" applyBorder="1" applyAlignment="1">
      <alignment/>
    </xf>
    <xf numFmtId="0" fontId="0" fillId="0" borderId="0" xfId="0" applyAlignment="1">
      <alignment horizontal="right"/>
    </xf>
    <xf numFmtId="0" fontId="0" fillId="0" borderId="0" xfId="0" applyFont="1" applyAlignment="1">
      <alignment horizontal="right"/>
    </xf>
    <xf numFmtId="2" fontId="4" fillId="2" borderId="1" xfId="0" applyNumberFormat="1" applyFont="1" applyFill="1" applyBorder="1" applyAlignment="1">
      <alignment/>
    </xf>
    <xf numFmtId="0" fontId="1" fillId="0" borderId="0" xfId="0" applyFont="1" applyAlignment="1">
      <alignment horizontal="right"/>
    </xf>
    <xf numFmtId="0" fontId="4" fillId="2" borderId="1" xfId="0" applyFont="1" applyFill="1" applyBorder="1" applyAlignment="1">
      <alignment horizontal="center"/>
    </xf>
    <xf numFmtId="0" fontId="7" fillId="0" borderId="2" xfId="18" applyNumberFormat="1" applyFont="1" applyBorder="1" applyAlignment="1" applyProtection="1">
      <alignment vertical="center"/>
      <protection locked="0"/>
    </xf>
    <xf numFmtId="173" fontId="4" fillId="2" borderId="1" xfId="0" applyNumberFormat="1" applyFont="1" applyFill="1" applyBorder="1" applyAlignment="1">
      <alignment/>
    </xf>
    <xf numFmtId="2" fontId="8" fillId="3" borderId="3" xfId="18" applyNumberFormat="1" applyFont="1" applyFill="1" applyBorder="1" applyAlignment="1" applyProtection="1">
      <alignment horizontal="center" vertical="center"/>
      <protection locked="0"/>
    </xf>
    <xf numFmtId="0" fontId="10" fillId="0" borderId="0" xfId="0" applyFont="1" applyAlignment="1">
      <alignment horizontal="centerContinuous" vertical="center" shrinkToFit="1"/>
    </xf>
    <xf numFmtId="0" fontId="0" fillId="0" borderId="0" xfId="0" applyAlignment="1">
      <alignment wrapText="1"/>
    </xf>
    <xf numFmtId="0" fontId="0" fillId="0" borderId="0" xfId="0" applyAlignment="1">
      <alignment horizontal="justify"/>
    </xf>
    <xf numFmtId="0" fontId="11" fillId="0" borderId="0" xfId="0" applyFont="1" applyAlignment="1">
      <alignment horizontal="center" wrapText="1"/>
    </xf>
    <xf numFmtId="0" fontId="3" fillId="0" borderId="4" xfId="0" applyFont="1"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0" xfId="0" applyBorder="1" applyAlignment="1">
      <alignment/>
    </xf>
    <xf numFmtId="0" fontId="0" fillId="0" borderId="8" xfId="0" applyBorder="1" applyAlignment="1">
      <alignment/>
    </xf>
    <xf numFmtId="0" fontId="3" fillId="0" borderId="7" xfId="0" applyFont="1" applyBorder="1" applyAlignment="1">
      <alignment/>
    </xf>
    <xf numFmtId="0" fontId="0" fillId="0" borderId="0" xfId="0" applyFont="1" applyBorder="1" applyAlignment="1">
      <alignment horizontal="right"/>
    </xf>
    <xf numFmtId="1" fontId="0" fillId="0" borderId="0" xfId="0" applyNumberFormat="1" applyBorder="1" applyAlignment="1">
      <alignment/>
    </xf>
    <xf numFmtId="0" fontId="0" fillId="0" borderId="0" xfId="0" applyBorder="1" applyAlignment="1">
      <alignment horizontal="right"/>
    </xf>
    <xf numFmtId="173" fontId="0" fillId="0" borderId="0" xfId="0" applyNumberFormat="1" applyBorder="1" applyAlignment="1">
      <alignment/>
    </xf>
    <xf numFmtId="0" fontId="0" fillId="0" borderId="9" xfId="0" applyBorder="1" applyAlignment="1">
      <alignment/>
    </xf>
    <xf numFmtId="0" fontId="0" fillId="0" borderId="10" xfId="0" applyBorder="1" applyAlignment="1">
      <alignment/>
    </xf>
    <xf numFmtId="0" fontId="3" fillId="0" borderId="11" xfId="0" applyFont="1" applyBorder="1" applyAlignment="1">
      <alignment vertical="center"/>
    </xf>
    <xf numFmtId="0" fontId="0" fillId="0" borderId="4" xfId="0" applyBorder="1" applyAlignment="1">
      <alignment/>
    </xf>
    <xf numFmtId="0" fontId="3" fillId="0" borderId="0" xfId="0" applyFont="1" applyBorder="1" applyAlignment="1">
      <alignment horizontal="right" vertical="center"/>
    </xf>
    <xf numFmtId="0" fontId="3" fillId="0" borderId="0" xfId="0" applyFont="1" applyBorder="1" applyAlignment="1">
      <alignment vertical="center"/>
    </xf>
    <xf numFmtId="0" fontId="0" fillId="0" borderId="11" xfId="0" applyBorder="1" applyAlignment="1">
      <alignment/>
    </xf>
    <xf numFmtId="0" fontId="3" fillId="0" borderId="8" xfId="0" applyFont="1" applyBorder="1" applyAlignment="1">
      <alignment vertical="center"/>
    </xf>
  </cellXfs>
  <cellStyles count="7">
    <cellStyle name="Normal" xfId="0"/>
    <cellStyle name="Comma" xfId="15"/>
    <cellStyle name="Comma [0]" xfId="16"/>
    <cellStyle name="Percent" xfId="17"/>
    <cellStyle name="Standard_HWB Kurzverf. Formular"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
  <sheetViews>
    <sheetView workbookViewId="0" topLeftCell="A1">
      <selection activeCell="A1" sqref="A1"/>
    </sheetView>
  </sheetViews>
  <sheetFormatPr defaultColWidth="11.421875" defaultRowHeight="12.75"/>
  <cols>
    <col min="1" max="1" width="125.28125" style="0" customWidth="1"/>
  </cols>
  <sheetData>
    <row r="1" spans="1:11" ht="30.75" customHeight="1">
      <c r="A1" s="14" t="s">
        <v>38</v>
      </c>
      <c r="B1" s="14"/>
      <c r="C1" s="14"/>
      <c r="D1" s="14"/>
      <c r="E1" s="14"/>
      <c r="F1" s="14"/>
      <c r="G1" s="14"/>
      <c r="H1" s="14"/>
      <c r="I1" s="14"/>
      <c r="J1" s="14"/>
      <c r="K1" s="14"/>
    </row>
    <row r="3" ht="89.25">
      <c r="A3" s="13" t="s">
        <v>51</v>
      </c>
    </row>
    <row r="4" ht="38.25">
      <c r="A4" s="12" t="s">
        <v>56</v>
      </c>
    </row>
    <row r="5" ht="25.5">
      <c r="A5" s="12" t="s">
        <v>42</v>
      </c>
    </row>
    <row r="6" spans="1:2" ht="51">
      <c r="A6" s="12" t="s">
        <v>50</v>
      </c>
      <c r="B6" s="12"/>
    </row>
    <row r="7" ht="89.25">
      <c r="A7" s="12" t="s">
        <v>39</v>
      </c>
    </row>
    <row r="8" ht="38.25">
      <c r="A8" s="12" t="s">
        <v>44</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K48"/>
  <sheetViews>
    <sheetView tabSelected="1" zoomScale="85" zoomScaleNormal="85" workbookViewId="0" topLeftCell="A1">
      <selection activeCell="J5" sqref="J5"/>
    </sheetView>
  </sheetViews>
  <sheetFormatPr defaultColWidth="11.421875" defaultRowHeight="12.75"/>
  <cols>
    <col min="1" max="1" width="1.8515625" style="0" customWidth="1"/>
  </cols>
  <sheetData>
    <row r="1" ht="6" customHeight="1"/>
    <row r="2" spans="2:11" ht="18">
      <c r="B2" s="11" t="s">
        <v>37</v>
      </c>
      <c r="C2" s="11"/>
      <c r="D2" s="11"/>
      <c r="E2" s="11"/>
      <c r="F2" s="11"/>
      <c r="G2" s="11"/>
      <c r="H2" s="11"/>
      <c r="I2" s="11"/>
      <c r="J2" s="11"/>
      <c r="K2" s="11"/>
    </row>
    <row r="3" ht="6" customHeight="1"/>
    <row r="4" spans="2:8" ht="12.75">
      <c r="B4" s="1" t="s">
        <v>6</v>
      </c>
      <c r="H4" s="1" t="s">
        <v>55</v>
      </c>
    </row>
    <row r="5" spans="4:11" ht="12.75">
      <c r="D5" s="3" t="s">
        <v>7</v>
      </c>
      <c r="E5" s="2">
        <v>4</v>
      </c>
      <c r="F5" t="s">
        <v>0</v>
      </c>
      <c r="I5" s="3" t="s">
        <v>35</v>
      </c>
      <c r="J5" s="2">
        <v>300</v>
      </c>
      <c r="K5" t="s">
        <v>36</v>
      </c>
    </row>
    <row r="6" spans="4:6" ht="12.75">
      <c r="D6" s="3" t="s">
        <v>8</v>
      </c>
      <c r="E6" s="2">
        <v>1</v>
      </c>
      <c r="F6" t="s">
        <v>1</v>
      </c>
    </row>
    <row r="7" ht="6.75" customHeight="1"/>
    <row r="8" spans="2:8" ht="12.75">
      <c r="B8" s="1" t="s">
        <v>40</v>
      </c>
      <c r="H8" s="1" t="s">
        <v>41</v>
      </c>
    </row>
    <row r="9" spans="2:10" ht="12.75">
      <c r="B9" s="1"/>
      <c r="D9" s="3" t="s">
        <v>32</v>
      </c>
      <c r="E9" s="2">
        <v>1</v>
      </c>
      <c r="H9" s="1"/>
      <c r="I9" s="3" t="s">
        <v>32</v>
      </c>
      <c r="J9" s="2">
        <v>1</v>
      </c>
    </row>
    <row r="10" spans="4:11" ht="12.75">
      <c r="D10" s="3" t="s">
        <v>15</v>
      </c>
      <c r="E10" s="2">
        <v>1.03</v>
      </c>
      <c r="F10" t="s">
        <v>3</v>
      </c>
      <c r="I10" s="3" t="s">
        <v>15</v>
      </c>
      <c r="J10" s="2">
        <v>1.03</v>
      </c>
      <c r="K10" t="s">
        <v>3</v>
      </c>
    </row>
    <row r="11" spans="4:11" ht="12.75">
      <c r="D11" s="3" t="s">
        <v>16</v>
      </c>
      <c r="E11" s="2">
        <v>1.28</v>
      </c>
      <c r="F11" t="s">
        <v>3</v>
      </c>
      <c r="I11" s="3" t="s">
        <v>16</v>
      </c>
      <c r="J11" s="2">
        <v>1.28</v>
      </c>
      <c r="K11" t="s">
        <v>3</v>
      </c>
    </row>
    <row r="12" spans="4:10" ht="12.75">
      <c r="D12" s="3" t="s">
        <v>4</v>
      </c>
      <c r="E12" s="7" t="s">
        <v>31</v>
      </c>
      <c r="I12" s="3" t="s">
        <v>4</v>
      </c>
      <c r="J12" s="7" t="s">
        <v>31</v>
      </c>
    </row>
    <row r="13" spans="4:11" ht="12.75">
      <c r="D13" s="4" t="s">
        <v>11</v>
      </c>
      <c r="E13" s="9">
        <v>0.05</v>
      </c>
      <c r="F13" t="s">
        <v>3</v>
      </c>
      <c r="I13" s="4" t="s">
        <v>11</v>
      </c>
      <c r="J13" s="9">
        <v>0.05</v>
      </c>
      <c r="K13" t="s">
        <v>3</v>
      </c>
    </row>
    <row r="14" spans="9:11" ht="12.75">
      <c r="I14" s="4" t="s">
        <v>9</v>
      </c>
      <c r="J14" s="5">
        <v>2.8</v>
      </c>
      <c r="K14" t="s">
        <v>3</v>
      </c>
    </row>
    <row r="15" ht="6.75" customHeight="1"/>
    <row r="16" ht="12.75" hidden="1">
      <c r="B16" s="1" t="s">
        <v>54</v>
      </c>
    </row>
    <row r="17" spans="5:10" ht="15.75" hidden="1">
      <c r="E17" s="4" t="s">
        <v>17</v>
      </c>
      <c r="F17" s="8">
        <v>9.81</v>
      </c>
      <c r="G17" t="s">
        <v>18</v>
      </c>
      <c r="I17" s="3" t="s">
        <v>12</v>
      </c>
      <c r="J17" s="8">
        <v>0.7</v>
      </c>
    </row>
    <row r="18" spans="5:10" ht="15.75" hidden="1">
      <c r="E18" s="4" t="s">
        <v>19</v>
      </c>
      <c r="F18" s="8">
        <v>298</v>
      </c>
      <c r="G18" t="s">
        <v>0</v>
      </c>
      <c r="I18" s="3" t="s">
        <v>43</v>
      </c>
      <c r="J18" s="8">
        <v>0.61</v>
      </c>
    </row>
    <row r="19" spans="5:10" ht="15.75" hidden="1">
      <c r="E19" s="4" t="s">
        <v>20</v>
      </c>
      <c r="F19" s="8">
        <v>0.02</v>
      </c>
      <c r="I19" s="6" t="s">
        <v>10</v>
      </c>
      <c r="J19" s="8">
        <v>0.3</v>
      </c>
    </row>
    <row r="20" ht="12.75" hidden="1"/>
    <row r="21" spans="2:11" ht="12.75">
      <c r="B21" s="15" t="s">
        <v>53</v>
      </c>
      <c r="C21" s="16"/>
      <c r="D21" s="16"/>
      <c r="E21" s="16"/>
      <c r="F21" s="17"/>
      <c r="G21" s="15" t="s">
        <v>52</v>
      </c>
      <c r="H21" s="16"/>
      <c r="I21" s="16"/>
      <c r="J21" s="16"/>
      <c r="K21" s="17"/>
    </row>
    <row r="22" spans="2:11" ht="12.75">
      <c r="B22" s="18"/>
      <c r="C22" s="19"/>
      <c r="D22" s="19"/>
      <c r="E22" s="19"/>
      <c r="F22" s="20"/>
      <c r="G22" s="18"/>
      <c r="H22" s="19"/>
      <c r="I22" s="19"/>
      <c r="J22" s="19"/>
      <c r="K22" s="20"/>
    </row>
    <row r="23" spans="2:11" ht="12.75">
      <c r="B23" s="21" t="s">
        <v>13</v>
      </c>
      <c r="C23" s="19"/>
      <c r="D23" s="19"/>
      <c r="E23" s="19"/>
      <c r="F23" s="20"/>
      <c r="G23" s="21" t="s">
        <v>13</v>
      </c>
      <c r="H23" s="19"/>
      <c r="I23" s="19"/>
      <c r="J23" s="19"/>
      <c r="K23" s="20"/>
    </row>
    <row r="24" spans="2:11" ht="12.75">
      <c r="B24" s="18"/>
      <c r="C24" s="19"/>
      <c r="D24" s="22" t="s">
        <v>14</v>
      </c>
      <c r="E24" s="19">
        <f>E10*E11</f>
        <v>1.3184</v>
      </c>
      <c r="F24" s="20" t="s">
        <v>5</v>
      </c>
      <c r="G24" s="18"/>
      <c r="H24" s="19"/>
      <c r="I24" s="22" t="s">
        <v>14</v>
      </c>
      <c r="J24" s="19">
        <f>J10*J11</f>
        <v>1.3184</v>
      </c>
      <c r="K24" s="20" t="s">
        <v>5</v>
      </c>
    </row>
    <row r="25" spans="2:11" ht="12.75">
      <c r="B25" s="18"/>
      <c r="C25" s="19"/>
      <c r="D25" s="22" t="s">
        <v>30</v>
      </c>
      <c r="E25" s="23">
        <f>1/3*$J$18*E24*SQRT($F$17*E11*$E$5/$F$18)*3600</f>
        <v>396.20470408341475</v>
      </c>
      <c r="F25" s="20" t="s">
        <v>2</v>
      </c>
      <c r="G25" s="18"/>
      <c r="H25" s="19"/>
      <c r="I25" s="22" t="s">
        <v>30</v>
      </c>
      <c r="J25" s="23">
        <f>1/3*$J$18*J24*SQRT($F$17*J11*$E$5/$F$18)*3600</f>
        <v>396.20470408341475</v>
      </c>
      <c r="K25" s="20" t="s">
        <v>2</v>
      </c>
    </row>
    <row r="26" spans="2:11" ht="12.75">
      <c r="B26" s="18"/>
      <c r="C26" s="19"/>
      <c r="D26" s="22" t="s">
        <v>29</v>
      </c>
      <c r="E26" s="23">
        <f>$F$19*E24*$E$6*3600</f>
        <v>94.9248</v>
      </c>
      <c r="F26" s="20" t="s">
        <v>2</v>
      </c>
      <c r="G26" s="18"/>
      <c r="H26" s="19"/>
      <c r="I26" s="22" t="s">
        <v>29</v>
      </c>
      <c r="J26" s="23">
        <f>$F$19*J24*$E$6*3600</f>
        <v>94.9248</v>
      </c>
      <c r="K26" s="20" t="s">
        <v>2</v>
      </c>
    </row>
    <row r="27" spans="2:11" ht="12.75">
      <c r="B27" s="18"/>
      <c r="C27" s="19"/>
      <c r="D27" s="22" t="s">
        <v>24</v>
      </c>
      <c r="E27" s="23">
        <f>E9*SQRT(E25^2+E26^2)</f>
        <v>407.41733541034586</v>
      </c>
      <c r="F27" s="20" t="s">
        <v>2</v>
      </c>
      <c r="G27" s="18"/>
      <c r="H27" s="19"/>
      <c r="I27" s="22" t="s">
        <v>24</v>
      </c>
      <c r="J27" s="23">
        <f>J9*SQRT(J25^2+J26^2)</f>
        <v>407.41733541034586</v>
      </c>
      <c r="K27" s="20" t="s">
        <v>2</v>
      </c>
    </row>
    <row r="28" spans="2:11" ht="12.75">
      <c r="B28" s="18"/>
      <c r="C28" s="19"/>
      <c r="D28" s="19"/>
      <c r="E28" s="19"/>
      <c r="F28" s="20"/>
      <c r="G28" s="18"/>
      <c r="H28" s="19"/>
      <c r="I28" s="19"/>
      <c r="J28" s="19"/>
      <c r="K28" s="20"/>
    </row>
    <row r="29" spans="2:11" ht="12.75">
      <c r="B29" s="21" t="s">
        <v>21</v>
      </c>
      <c r="C29" s="19"/>
      <c r="D29" s="19"/>
      <c r="E29" s="19"/>
      <c r="F29" s="20"/>
      <c r="G29" s="21" t="s">
        <v>21</v>
      </c>
      <c r="H29" s="19"/>
      <c r="I29" s="19"/>
      <c r="J29" s="19"/>
      <c r="K29" s="20"/>
    </row>
    <row r="30" spans="2:11" ht="12.75">
      <c r="B30" s="21"/>
      <c r="C30" s="19"/>
      <c r="D30" s="22" t="s">
        <v>14</v>
      </c>
      <c r="E30" s="19">
        <f>E10*E13+E11*E13*$J$17</f>
        <v>0.0963</v>
      </c>
      <c r="F30" s="20" t="s">
        <v>5</v>
      </c>
      <c r="G30" s="21"/>
      <c r="H30" s="19"/>
      <c r="I30" s="22" t="s">
        <v>14</v>
      </c>
      <c r="J30" s="19">
        <f>J10*J13+J11*J13*$J$17</f>
        <v>0.0963</v>
      </c>
      <c r="K30" s="20" t="s">
        <v>5</v>
      </c>
    </row>
    <row r="31" spans="2:11" ht="12.75">
      <c r="B31" s="21"/>
      <c r="C31" s="19"/>
      <c r="D31" s="24" t="s">
        <v>23</v>
      </c>
      <c r="E31" s="25">
        <f>IF(E11&gt;0,E10/E11,0)</f>
        <v>0.8046875</v>
      </c>
      <c r="F31" s="20"/>
      <c r="G31" s="21"/>
      <c r="H31" s="19"/>
      <c r="I31" s="24" t="s">
        <v>23</v>
      </c>
      <c r="J31" s="25">
        <f>IF(J11&gt;0,J10/J11,0)</f>
        <v>0.8046875</v>
      </c>
      <c r="K31" s="20"/>
    </row>
    <row r="32" spans="2:11" ht="12.75">
      <c r="B32" s="18"/>
      <c r="C32" s="19"/>
      <c r="D32" s="24" t="s">
        <v>22</v>
      </c>
      <c r="E32" s="25">
        <f>EXP(-0.37/(1+E31/$J$17+(E31/$J$17)^2))</f>
        <v>0.898888127229604</v>
      </c>
      <c r="F32" s="20"/>
      <c r="G32" s="18"/>
      <c r="H32" s="19"/>
      <c r="I32" s="24" t="s">
        <v>22</v>
      </c>
      <c r="J32" s="25">
        <f>EXP(-0.37/(1+J31/$J$17+(J31/$J$17)^2))</f>
        <v>0.898888127229604</v>
      </c>
      <c r="K32" s="20"/>
    </row>
    <row r="33" spans="2:11" ht="12.75">
      <c r="B33" s="18"/>
      <c r="C33" s="19"/>
      <c r="D33" s="22" t="s">
        <v>30</v>
      </c>
      <c r="E33" s="23">
        <f>8/15*$J$18*E13*$J$17*SQRT(2*$F$17/$F$18)*E32^2.5*E11^1.5*SQRT($E$5)*3600</f>
        <v>23.3372424515416</v>
      </c>
      <c r="F33" s="20" t="s">
        <v>2</v>
      </c>
      <c r="G33" s="18"/>
      <c r="H33" s="19"/>
      <c r="I33" s="22" t="s">
        <v>30</v>
      </c>
      <c r="J33" s="23">
        <f>8/15*$J$18*J13*$J$17*SQRT(2*$F$17/$F$18)*J32^2.5*J11^1.5*SQRT($E$5)*3600</f>
        <v>23.3372424515416</v>
      </c>
      <c r="K33" s="20" t="s">
        <v>2</v>
      </c>
    </row>
    <row r="34" spans="2:11" ht="12.75">
      <c r="B34" s="18"/>
      <c r="C34" s="19"/>
      <c r="D34" s="22" t="s">
        <v>29</v>
      </c>
      <c r="E34" s="23">
        <f>$F$19*E30*$E$6*3600</f>
        <v>6.9336</v>
      </c>
      <c r="F34" s="20" t="s">
        <v>2</v>
      </c>
      <c r="G34" s="18"/>
      <c r="H34" s="19"/>
      <c r="I34" s="22" t="s">
        <v>29</v>
      </c>
      <c r="J34" s="23">
        <f>$F$19*J30*$E$6*3600</f>
        <v>6.9336</v>
      </c>
      <c r="K34" s="20" t="s">
        <v>2</v>
      </c>
    </row>
    <row r="35" spans="2:11" ht="12.75">
      <c r="B35" s="18"/>
      <c r="C35" s="19"/>
      <c r="D35" s="22" t="s">
        <v>24</v>
      </c>
      <c r="E35" s="23">
        <f>E9*SQRT(E33^2+E34^2)</f>
        <v>24.34546557784499</v>
      </c>
      <c r="F35" s="20" t="s">
        <v>2</v>
      </c>
      <c r="G35" s="18"/>
      <c r="H35" s="19"/>
      <c r="I35" s="22" t="s">
        <v>24</v>
      </c>
      <c r="J35" s="23">
        <f>J9*SQRT(J33^2+J34^2)</f>
        <v>24.34546557784499</v>
      </c>
      <c r="K35" s="20" t="s">
        <v>2</v>
      </c>
    </row>
    <row r="36" spans="2:11" ht="6.75" customHeight="1" thickBot="1">
      <c r="B36" s="18"/>
      <c r="C36" s="19"/>
      <c r="D36" s="19"/>
      <c r="E36" s="19"/>
      <c r="F36" s="20"/>
      <c r="G36" s="18"/>
      <c r="H36" s="19"/>
      <c r="I36" s="19"/>
      <c r="J36" s="19"/>
      <c r="K36" s="20"/>
    </row>
    <row r="37" spans="2:11" ht="19.5" thickBot="1" thickTop="1">
      <c r="B37" s="18"/>
      <c r="C37" s="19"/>
      <c r="D37" s="30" t="s">
        <v>46</v>
      </c>
      <c r="E37" s="10">
        <f>IF(ISTEXT(E12),E35,E27)/$J$5</f>
        <v>0.08115155192614996</v>
      </c>
      <c r="F37" s="33" t="s">
        <v>33</v>
      </c>
      <c r="G37" s="18"/>
      <c r="H37" s="19"/>
      <c r="I37" s="30" t="s">
        <v>47</v>
      </c>
      <c r="J37" s="10">
        <f>IF(ISTEXT(J12),J35,J27)/$J$5</f>
        <v>0.08115155192614996</v>
      </c>
      <c r="K37" s="33" t="s">
        <v>33</v>
      </c>
    </row>
    <row r="38" spans="2:11" ht="6.75" customHeight="1" thickTop="1">
      <c r="B38" s="26"/>
      <c r="C38" s="27"/>
      <c r="D38" s="27"/>
      <c r="E38" s="27"/>
      <c r="F38" s="27"/>
      <c r="G38" s="27"/>
      <c r="H38" s="27"/>
      <c r="I38" s="27"/>
      <c r="J38" s="27"/>
      <c r="K38" s="28"/>
    </row>
    <row r="39" spans="2:11" ht="6.75" customHeight="1">
      <c r="B39" s="29"/>
      <c r="C39" s="16"/>
      <c r="D39" s="16"/>
      <c r="E39" s="16"/>
      <c r="F39" s="16"/>
      <c r="G39" s="16"/>
      <c r="H39" s="16"/>
      <c r="I39" s="16"/>
      <c r="J39" s="16"/>
      <c r="K39" s="17"/>
    </row>
    <row r="40" spans="2:11" ht="12.75">
      <c r="B40" s="21" t="s">
        <v>45</v>
      </c>
      <c r="C40" s="19"/>
      <c r="D40" s="19"/>
      <c r="E40" s="19"/>
      <c r="F40" s="19"/>
      <c r="G40" s="19"/>
      <c r="H40" s="19"/>
      <c r="I40" s="19"/>
      <c r="J40" s="19"/>
      <c r="K40" s="20"/>
    </row>
    <row r="41" spans="2:11" ht="12.75">
      <c r="B41" s="18"/>
      <c r="C41" s="19"/>
      <c r="D41" s="19"/>
      <c r="E41" s="19"/>
      <c r="F41" s="19"/>
      <c r="G41" s="19"/>
      <c r="H41" s="19"/>
      <c r="I41" s="19"/>
      <c r="J41" s="19"/>
      <c r="K41" s="20"/>
    </row>
    <row r="42" spans="2:11" ht="12.75">
      <c r="B42" s="18"/>
      <c r="C42" s="19"/>
      <c r="D42" s="22" t="s">
        <v>27</v>
      </c>
      <c r="E42" s="19">
        <f>E9*IF(ISTEXT(E12),E30,E24)</f>
        <v>0.0963</v>
      </c>
      <c r="F42" s="19" t="s">
        <v>26</v>
      </c>
      <c r="G42" s="19"/>
      <c r="H42" s="19"/>
      <c r="I42" s="22" t="s">
        <v>30</v>
      </c>
      <c r="J42" s="23">
        <f>J18*E44*SQRT(2*F17*E5*J14/F18)*3600</f>
        <v>128.40856891635917</v>
      </c>
      <c r="K42" s="20" t="s">
        <v>2</v>
      </c>
    </row>
    <row r="43" spans="2:11" ht="12.75">
      <c r="B43" s="18"/>
      <c r="C43" s="19"/>
      <c r="D43" s="22" t="s">
        <v>28</v>
      </c>
      <c r="E43" s="19">
        <f>J9*IF(ISTEXT(J12),J30,J24)</f>
        <v>0.0963</v>
      </c>
      <c r="F43" s="19" t="s">
        <v>26</v>
      </c>
      <c r="G43" s="19"/>
      <c r="H43" s="19"/>
      <c r="I43" s="22" t="s">
        <v>29</v>
      </c>
      <c r="J43" s="23">
        <f>J18*E44*SQRT(J19)*E6*3600</f>
        <v>81.90383785425442</v>
      </c>
      <c r="K43" s="20" t="s">
        <v>2</v>
      </c>
    </row>
    <row r="44" spans="2:11" ht="12.75">
      <c r="B44" s="18"/>
      <c r="C44" s="19"/>
      <c r="D44" s="22" t="s">
        <v>25</v>
      </c>
      <c r="E44" s="25">
        <f>IF(AND(E42&gt;0,E43&gt;0),1/SQRT(1/E42^2+1/E43^2),0)</f>
        <v>0.06809438302826452</v>
      </c>
      <c r="F44" s="19" t="s">
        <v>26</v>
      </c>
      <c r="G44" s="19"/>
      <c r="H44" s="19"/>
      <c r="I44" s="22" t="s">
        <v>48</v>
      </c>
      <c r="J44" s="23">
        <f>SQRT(J42^2+J43^2)</f>
        <v>152.305611276812</v>
      </c>
      <c r="K44" s="20" t="s">
        <v>2</v>
      </c>
    </row>
    <row r="45" spans="2:11" ht="12.75">
      <c r="B45" s="18"/>
      <c r="C45" s="19"/>
      <c r="D45" s="19"/>
      <c r="E45" s="19"/>
      <c r="F45" s="19"/>
      <c r="G45" s="19"/>
      <c r="H45" s="19"/>
      <c r="I45" s="22" t="s">
        <v>49</v>
      </c>
      <c r="J45" s="23">
        <f>(E37+J37)*$J$5</f>
        <v>48.69093115568998</v>
      </c>
      <c r="K45" s="20" t="s">
        <v>2</v>
      </c>
    </row>
    <row r="46" spans="2:11" ht="13.5" thickBot="1">
      <c r="B46" s="18"/>
      <c r="C46" s="19"/>
      <c r="D46" s="19"/>
      <c r="E46" s="19"/>
      <c r="F46" s="19"/>
      <c r="G46" s="19"/>
      <c r="H46" s="19"/>
      <c r="I46" s="19"/>
      <c r="J46" s="19"/>
      <c r="K46" s="20"/>
    </row>
    <row r="47" spans="2:11" ht="19.5" thickBot="1" thickTop="1">
      <c r="B47" s="18"/>
      <c r="C47" s="19"/>
      <c r="D47" s="19"/>
      <c r="E47" s="19"/>
      <c r="F47" s="30" t="s">
        <v>34</v>
      </c>
      <c r="G47" s="10">
        <f>MAX(J44,J45)/$J$5</f>
        <v>0.5076853709227066</v>
      </c>
      <c r="H47" s="31" t="s">
        <v>33</v>
      </c>
      <c r="I47" s="19"/>
      <c r="J47" s="19"/>
      <c r="K47" s="20"/>
    </row>
    <row r="48" spans="2:11" ht="6.75" customHeight="1" thickTop="1">
      <c r="B48" s="26"/>
      <c r="C48" s="27"/>
      <c r="D48" s="27"/>
      <c r="E48" s="27"/>
      <c r="F48" s="27"/>
      <c r="G48" s="27"/>
      <c r="H48" s="27"/>
      <c r="I48" s="27"/>
      <c r="J48" s="27"/>
      <c r="K48" s="32"/>
    </row>
  </sheetData>
  <printOptions gridLines="1" headings="1"/>
  <pageMargins left="0.75" right="0.75" top="1" bottom="1" header="0.4921259845" footer="0.4921259845"/>
  <pageSetup fitToHeight="1" fitToWidth="1" horizontalDpi="400" verticalDpi="400" orientation="portrait" paperSize="9" scale="7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Jürgen Schnieders</dc:creator>
  <cp:keywords/>
  <dc:description/>
  <cp:lastModifiedBy>Bruno Bosy</cp:lastModifiedBy>
  <cp:lastPrinted>2002-11-13T13:14:49Z</cp:lastPrinted>
  <dcterms:created xsi:type="dcterms:W3CDTF">2002-10-17T10:21:45Z</dcterms:created>
  <dcterms:modified xsi:type="dcterms:W3CDTF">2009-08-23T08:36:47Z</dcterms:modified>
  <cp:category/>
  <cp:version/>
  <cp:contentType/>
  <cp:contentStatus/>
</cp:coreProperties>
</file>